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1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8" sheetId="521" r:id="rId6"/>
    <sheet name="9" sheetId="522" r:id="rId7"/>
    <sheet name="10" sheetId="523" r:id="rId8"/>
    <sheet name="11" sheetId="524" r:id="rId9"/>
    <sheet name="表样" sheetId="434" r:id="rId10"/>
    <sheet name="周汇总" sheetId="508" r:id="rId11"/>
    <sheet name="汇总" sheetId="505" r:id="rId12"/>
    <sheet name="直接人工成本" sheetId="489" r:id="rId13"/>
  </sheets>
  <definedNames>
    <definedName name="_xlnm._FilterDatabase" localSheetId="11" hidden="1">汇总!$A$1:$BA$527</definedName>
    <definedName name="_xlnm._FilterDatabase" localSheetId="12" hidden="1">直接人工成本!$A$1:$BA$498</definedName>
    <definedName name="_xlnm._FilterDatabase" localSheetId="10" hidden="1">周汇总!$A$1:$BA$527</definedName>
  </definedNames>
  <calcPr calcId="145621"/>
</workbook>
</file>

<file path=xl/calcChain.xml><?xml version="1.0" encoding="utf-8"?>
<calcChain xmlns="http://schemas.openxmlformats.org/spreadsheetml/2006/main">
  <c r="I124" i="524" l="1"/>
  <c r="I19" i="524"/>
  <c r="I15" i="524"/>
  <c r="I69" i="524"/>
  <c r="I70" i="524"/>
  <c r="M204" i="524"/>
  <c r="M203" i="524"/>
  <c r="M202" i="524"/>
  <c r="K204" i="524" a="1"/>
  <c r="K204" i="524" s="1"/>
  <c r="K203" i="524" a="1"/>
  <c r="K203" i="524" s="1"/>
  <c r="K202" i="524" a="1"/>
  <c r="K202" i="524" s="1"/>
  <c r="J204" i="524" a="1"/>
  <c r="J204" i="524" s="1"/>
  <c r="J203" i="524" a="1"/>
  <c r="J203" i="524" s="1"/>
  <c r="J202" i="524" a="1"/>
  <c r="J202" i="524" s="1"/>
  <c r="J183" i="524" a="1"/>
  <c r="J183" i="524" s="1"/>
  <c r="I187" i="524"/>
  <c r="I237" i="524"/>
  <c r="I204" i="524"/>
  <c r="I256" i="524"/>
  <c r="I292" i="524"/>
  <c r="I202" i="524"/>
  <c r="I180" i="524"/>
  <c r="I424" i="524"/>
  <c r="I428" i="523"/>
  <c r="I424" i="523"/>
  <c r="I423" i="523"/>
  <c r="I427" i="523"/>
  <c r="I426" i="523"/>
  <c r="M321" i="523"/>
  <c r="K321" i="523" a="1"/>
  <c r="K321" i="523" s="1"/>
  <c r="J321" i="523" a="1"/>
  <c r="J321" i="523" s="1"/>
  <c r="I282" i="523"/>
  <c r="I258" i="523"/>
  <c r="I292" i="523"/>
  <c r="I227" i="523"/>
  <c r="I321" i="523"/>
  <c r="I184" i="523"/>
  <c r="I238" i="523"/>
  <c r="M154" i="523"/>
  <c r="M153" i="523"/>
  <c r="K154" i="523" a="1"/>
  <c r="K154" i="523" s="1"/>
  <c r="K153" i="523" a="1"/>
  <c r="K153" i="523" s="1"/>
  <c r="J154" i="523" a="1"/>
  <c r="J154" i="523" s="1"/>
  <c r="J153" i="523" a="1"/>
  <c r="J153" i="523" s="1"/>
  <c r="I153" i="523"/>
  <c r="I114" i="523"/>
  <c r="I124" i="523"/>
  <c r="I70" i="523"/>
  <c r="I16" i="523"/>
  <c r="I18" i="523"/>
  <c r="I17" i="523"/>
  <c r="G70" i="524" l="1"/>
  <c r="G124" i="524"/>
  <c r="G292" i="523"/>
  <c r="G292" i="505" s="1"/>
  <c r="G321" i="523"/>
  <c r="G153" i="523"/>
  <c r="P526" i="505"/>
  <c r="O526" i="505"/>
  <c r="N526" i="505"/>
  <c r="M526" i="505"/>
  <c r="L526" i="505"/>
  <c r="K526" i="505"/>
  <c r="I526" i="505"/>
  <c r="H526" i="505"/>
  <c r="G526" i="505"/>
  <c r="F526" i="505"/>
  <c r="E526" i="505"/>
  <c r="D526" i="505"/>
  <c r="C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C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N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N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N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N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N156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H154" i="505"/>
  <c r="G154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N144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D525" i="524"/>
  <c r="D526" i="524"/>
  <c r="D524" i="524"/>
  <c r="C524" i="524" s="1"/>
  <c r="J524" i="524" s="1"/>
  <c r="G424" i="524"/>
  <c r="G202" i="524"/>
  <c r="G204" i="524"/>
  <c r="G237" i="524"/>
  <c r="G225" i="524"/>
  <c r="G180" i="524"/>
  <c r="G226" i="524"/>
  <c r="G187" i="524"/>
  <c r="G238" i="524"/>
  <c r="G227" i="524"/>
  <c r="G69" i="524"/>
  <c r="G58" i="524"/>
  <c r="G15" i="524"/>
  <c r="G59" i="524"/>
  <c r="P527" i="524"/>
  <c r="O527" i="524"/>
  <c r="N527" i="524"/>
  <c r="M527" i="524"/>
  <c r="L527" i="524"/>
  <c r="K527" i="524"/>
  <c r="I527" i="524"/>
  <c r="H527" i="524"/>
  <c r="G527" i="524"/>
  <c r="F527" i="524"/>
  <c r="E527" i="524"/>
  <c r="D527" i="524"/>
  <c r="C526" i="524"/>
  <c r="J526" i="524" s="1"/>
  <c r="Q526" i="524" s="1"/>
  <c r="C525" i="524"/>
  <c r="J525" i="524" s="1"/>
  <c r="Q525" i="524" s="1"/>
  <c r="G508" i="524"/>
  <c r="N508" i="524" s="1"/>
  <c r="X506" i="524"/>
  <c r="X505" i="524"/>
  <c r="X504" i="524"/>
  <c r="G504" i="524"/>
  <c r="C504" i="524"/>
  <c r="X503" i="524"/>
  <c r="I503" i="524"/>
  <c r="E503" i="524"/>
  <c r="K503" i="524" s="1"/>
  <c r="M503" i="524" s="1"/>
  <c r="X502" i="524"/>
  <c r="I502" i="524"/>
  <c r="E502" i="524"/>
  <c r="K502" i="524" s="1"/>
  <c r="M502" i="524" s="1"/>
  <c r="I501" i="524"/>
  <c r="E501" i="524"/>
  <c r="K501" i="524" s="1"/>
  <c r="M501" i="524" s="1"/>
  <c r="I500" i="524"/>
  <c r="I504" i="524" s="1"/>
  <c r="E500" i="524"/>
  <c r="K500" i="524" s="1"/>
  <c r="AA497" i="524"/>
  <c r="Z497" i="524"/>
  <c r="Y497" i="524"/>
  <c r="X497" i="524"/>
  <c r="U497" i="524"/>
  <c r="T497" i="524"/>
  <c r="S497" i="524"/>
  <c r="R497" i="524"/>
  <c r="Q497" i="524"/>
  <c r="P497" i="524"/>
  <c r="O497" i="524"/>
  <c r="I497" i="524"/>
  <c r="G497" i="524"/>
  <c r="J497" i="524" s="1" a="1"/>
  <c r="J497" i="524" s="1"/>
  <c r="H496" i="524"/>
  <c r="H495" i="524"/>
  <c r="H494" i="524"/>
  <c r="D493" i="524"/>
  <c r="H493" i="524" s="1"/>
  <c r="V492" i="524"/>
  <c r="W492" i="524" s="1"/>
  <c r="N492" i="524"/>
  <c r="K492" i="524" a="1"/>
  <c r="K492" i="524" s="1"/>
  <c r="M492" i="524" s="1"/>
  <c r="J492" i="524" a="1"/>
  <c r="J492" i="524" s="1"/>
  <c r="H492" i="524"/>
  <c r="H491" i="524"/>
  <c r="H490" i="524"/>
  <c r="V489" i="524"/>
  <c r="W489" i="524" s="1"/>
  <c r="N489" i="524"/>
  <c r="K489" i="524" a="1"/>
  <c r="K489" i="524" s="1"/>
  <c r="M489" i="524" s="1"/>
  <c r="J489" i="524" a="1"/>
  <c r="J489" i="524" s="1"/>
  <c r="H489" i="524"/>
  <c r="V488" i="524"/>
  <c r="W488" i="524" s="1"/>
  <c r="N488" i="524"/>
  <c r="K488" i="524"/>
  <c r="M488" i="524" s="1"/>
  <c r="K488" i="524" a="1"/>
  <c r="J488" i="524"/>
  <c r="J488" i="524" a="1"/>
  <c r="H488" i="524"/>
  <c r="H487" i="524"/>
  <c r="H486" i="524"/>
  <c r="V485" i="524"/>
  <c r="W485" i="524" s="1"/>
  <c r="N485" i="524"/>
  <c r="K485" i="524" a="1"/>
  <c r="K485" i="524" s="1"/>
  <c r="M485" i="524" s="1"/>
  <c r="J485" i="524" a="1"/>
  <c r="J485" i="524" s="1"/>
  <c r="H485" i="524"/>
  <c r="V484" i="524"/>
  <c r="W484" i="524" s="1"/>
  <c r="N484" i="524"/>
  <c r="K484" i="524" a="1"/>
  <c r="K484" i="524" s="1"/>
  <c r="M484" i="524" s="1"/>
  <c r="J484" i="524" a="1"/>
  <c r="J484" i="524" s="1"/>
  <c r="H484" i="524"/>
  <c r="V483" i="524"/>
  <c r="W483" i="524" s="1"/>
  <c r="N483" i="524"/>
  <c r="K483" i="524" a="1"/>
  <c r="K483" i="524" s="1"/>
  <c r="M483" i="524" s="1"/>
  <c r="J483" i="524" a="1"/>
  <c r="J483" i="524" s="1"/>
  <c r="H483" i="524"/>
  <c r="V482" i="524"/>
  <c r="W482" i="524" s="1"/>
  <c r="N482" i="524"/>
  <c r="N497" i="524" s="1"/>
  <c r="K482" i="524"/>
  <c r="K482" i="524" a="1"/>
  <c r="J482" i="524"/>
  <c r="J482" i="524" a="1"/>
  <c r="H482" i="524"/>
  <c r="H497" i="524" s="1"/>
  <c r="AA481" i="524"/>
  <c r="Z481" i="524"/>
  <c r="Y481" i="524"/>
  <c r="X481" i="524"/>
  <c r="U481" i="524"/>
  <c r="T481" i="524"/>
  <c r="S481" i="524"/>
  <c r="Q481" i="524"/>
  <c r="P481" i="524"/>
  <c r="O481" i="524"/>
  <c r="R504" i="524" s="1"/>
  <c r="I481" i="524"/>
  <c r="G481" i="524"/>
  <c r="J481" i="524" s="1" a="1"/>
  <c r="J481" i="524" s="1"/>
  <c r="V480" i="524"/>
  <c r="W480" i="524" s="1"/>
  <c r="N480" i="524"/>
  <c r="K480" i="524" a="1"/>
  <c r="K480" i="524" s="1"/>
  <c r="M480" i="524" s="1"/>
  <c r="J480" i="524" a="1"/>
  <c r="J480" i="524" s="1"/>
  <c r="H480" i="524"/>
  <c r="H479" i="524"/>
  <c r="V478" i="524"/>
  <c r="W478" i="524" s="1"/>
  <c r="N478" i="524"/>
  <c r="K478" i="524" a="1"/>
  <c r="K478" i="524" s="1"/>
  <c r="M478" i="524" s="1"/>
  <c r="J478" i="524" a="1"/>
  <c r="J478" i="524" s="1"/>
  <c r="H478" i="524"/>
  <c r="V477" i="524"/>
  <c r="W477" i="524" s="1"/>
  <c r="N477" i="524"/>
  <c r="K477" i="524" a="1"/>
  <c r="K477" i="524" s="1"/>
  <c r="M477" i="524" s="1"/>
  <c r="J477" i="524" a="1"/>
  <c r="J477" i="524" s="1"/>
  <c r="H477" i="524"/>
  <c r="V476" i="524"/>
  <c r="W476" i="524" s="1"/>
  <c r="N476" i="524"/>
  <c r="K476" i="524" a="1"/>
  <c r="K476" i="524" s="1"/>
  <c r="M476" i="524" s="1"/>
  <c r="J476" i="524" a="1"/>
  <c r="J476" i="524" s="1"/>
  <c r="H476" i="524"/>
  <c r="V475" i="524"/>
  <c r="W475" i="524" s="1"/>
  <c r="N475" i="524"/>
  <c r="K475" i="524"/>
  <c r="M475" i="524" s="1"/>
  <c r="K475" i="524" a="1"/>
  <c r="J475" i="524"/>
  <c r="J475" i="524" a="1"/>
  <c r="H475" i="524"/>
  <c r="V474" i="524"/>
  <c r="W474" i="524" s="1"/>
  <c r="N474" i="524"/>
  <c r="N481" i="524" s="1"/>
  <c r="K474" i="524" a="1"/>
  <c r="K474" i="524" s="1"/>
  <c r="J474" i="524" a="1"/>
  <c r="J474" i="524" s="1"/>
  <c r="H474" i="524"/>
  <c r="H481" i="524" s="1"/>
  <c r="AA473" i="524"/>
  <c r="Z473" i="524"/>
  <c r="Y473" i="524"/>
  <c r="X473" i="524"/>
  <c r="U473" i="524"/>
  <c r="T473" i="524"/>
  <c r="S473" i="524"/>
  <c r="Q473" i="524"/>
  <c r="P473" i="524"/>
  <c r="O473" i="524"/>
  <c r="I473" i="524"/>
  <c r="G473" i="524"/>
  <c r="J473" i="524" s="1" a="1"/>
  <c r="J473" i="524" s="1"/>
  <c r="V472" i="524"/>
  <c r="W472" i="524" s="1"/>
  <c r="N472" i="524"/>
  <c r="K472" i="524" a="1"/>
  <c r="K472" i="524" s="1"/>
  <c r="M472" i="524" s="1"/>
  <c r="J472" i="524" a="1"/>
  <c r="J472" i="524" s="1"/>
  <c r="H472" i="524"/>
  <c r="V471" i="524"/>
  <c r="W471" i="524" s="1"/>
  <c r="N471" i="524"/>
  <c r="K471" i="524" a="1"/>
  <c r="K471" i="524" s="1"/>
  <c r="M471" i="524" s="1"/>
  <c r="J471" i="524" a="1"/>
  <c r="J471" i="524" s="1"/>
  <c r="H471" i="524"/>
  <c r="V470" i="524"/>
  <c r="W470" i="524" s="1"/>
  <c r="N470" i="524"/>
  <c r="K470" i="524"/>
  <c r="M470" i="524" s="1"/>
  <c r="K470" i="524" a="1"/>
  <c r="J470" i="524"/>
  <c r="J470" i="524" a="1"/>
  <c r="H470" i="524"/>
  <c r="V469" i="524"/>
  <c r="W469" i="524" s="1"/>
  <c r="N469" i="524"/>
  <c r="K469" i="524" a="1"/>
  <c r="K469" i="524" s="1"/>
  <c r="M469" i="524" s="1"/>
  <c r="J469" i="524" a="1"/>
  <c r="J469" i="524" s="1"/>
  <c r="H469" i="524"/>
  <c r="W468" i="524"/>
  <c r="V468" i="524"/>
  <c r="N468" i="524"/>
  <c r="K468" i="524" a="1"/>
  <c r="K468" i="524" s="1"/>
  <c r="M468" i="524" s="1"/>
  <c r="J468" i="524" a="1"/>
  <c r="J468" i="524" s="1"/>
  <c r="H468" i="524"/>
  <c r="V467" i="524"/>
  <c r="W467" i="524" s="1"/>
  <c r="N467" i="524"/>
  <c r="K467" i="524" a="1"/>
  <c r="K467" i="524" s="1"/>
  <c r="M467" i="524" s="1"/>
  <c r="J467" i="524" a="1"/>
  <c r="J467" i="524" s="1"/>
  <c r="H467" i="524"/>
  <c r="V466" i="524"/>
  <c r="W466" i="524" s="1"/>
  <c r="N466" i="524"/>
  <c r="K466" i="524"/>
  <c r="M466" i="524" s="1"/>
  <c r="K466" i="524" a="1"/>
  <c r="J466" i="524"/>
  <c r="J466" i="524" a="1"/>
  <c r="H466" i="524"/>
  <c r="V465" i="524"/>
  <c r="W465" i="524" s="1"/>
  <c r="N465" i="524"/>
  <c r="K465" i="524" a="1"/>
  <c r="K465" i="524" s="1"/>
  <c r="M465" i="524" s="1"/>
  <c r="J465" i="524" a="1"/>
  <c r="J465" i="524" s="1"/>
  <c r="H465" i="524"/>
  <c r="W464" i="524"/>
  <c r="V464" i="524"/>
  <c r="N464" i="524"/>
  <c r="K464" i="524" a="1"/>
  <c r="K464" i="524" s="1"/>
  <c r="M464" i="524" s="1"/>
  <c r="J464" i="524" a="1"/>
  <c r="J464" i="524" s="1"/>
  <c r="H464" i="524"/>
  <c r="V463" i="524"/>
  <c r="W463" i="524" s="1"/>
  <c r="N463" i="524"/>
  <c r="K463" i="524" a="1"/>
  <c r="K463" i="524" s="1"/>
  <c r="M463" i="524" s="1"/>
  <c r="J463" i="524" a="1"/>
  <c r="J463" i="524" s="1"/>
  <c r="H463" i="524"/>
  <c r="V462" i="524"/>
  <c r="W462" i="524" s="1"/>
  <c r="N462" i="524"/>
  <c r="K462" i="524"/>
  <c r="M462" i="524" s="1"/>
  <c r="K462" i="524" a="1"/>
  <c r="J462" i="524"/>
  <c r="J462" i="524" a="1"/>
  <c r="H462" i="524"/>
  <c r="V461" i="524"/>
  <c r="W461" i="524" s="1"/>
  <c r="N461" i="524"/>
  <c r="K461" i="524" a="1"/>
  <c r="K461" i="524" s="1"/>
  <c r="M461" i="524" s="1"/>
  <c r="J461" i="524" a="1"/>
  <c r="J461" i="524" s="1"/>
  <c r="H461" i="524"/>
  <c r="W460" i="524"/>
  <c r="V460" i="524"/>
  <c r="N460" i="524"/>
  <c r="K460" i="524" a="1"/>
  <c r="K460" i="524" s="1"/>
  <c r="M460" i="524" s="1"/>
  <c r="J460" i="524" a="1"/>
  <c r="J460" i="524" s="1"/>
  <c r="H460" i="524"/>
  <c r="V459" i="524"/>
  <c r="W459" i="524" s="1"/>
  <c r="N459" i="524"/>
  <c r="K459" i="524" a="1"/>
  <c r="K459" i="524" s="1"/>
  <c r="M459" i="524" s="1"/>
  <c r="J459" i="524" a="1"/>
  <c r="J459" i="524" s="1"/>
  <c r="H459" i="524"/>
  <c r="V458" i="524"/>
  <c r="V473" i="524" s="1"/>
  <c r="W473" i="524" s="1"/>
  <c r="N458" i="524"/>
  <c r="K458" i="524"/>
  <c r="K458" i="524" a="1"/>
  <c r="J458" i="524"/>
  <c r="J458" i="524" a="1"/>
  <c r="H458" i="524"/>
  <c r="H473" i="524" s="1"/>
  <c r="AA457" i="524"/>
  <c r="Z457" i="524"/>
  <c r="Y457" i="524"/>
  <c r="X457" i="524"/>
  <c r="U457" i="524"/>
  <c r="T457" i="524"/>
  <c r="S457" i="524"/>
  <c r="R457" i="524"/>
  <c r="Q457" i="524"/>
  <c r="P457" i="524"/>
  <c r="O457" i="524"/>
  <c r="I457" i="524"/>
  <c r="G457" i="524"/>
  <c r="V456" i="524"/>
  <c r="W456" i="524" s="1"/>
  <c r="N456" i="524"/>
  <c r="K456" i="524"/>
  <c r="M456" i="524" s="1"/>
  <c r="K456" i="524" a="1"/>
  <c r="J456" i="524"/>
  <c r="J456" i="524" a="1"/>
  <c r="H456" i="524"/>
  <c r="V455" i="524"/>
  <c r="W455" i="524" s="1"/>
  <c r="N455" i="524"/>
  <c r="K455" i="524" a="1"/>
  <c r="K455" i="524" s="1"/>
  <c r="M455" i="524" s="1"/>
  <c r="J455" i="524" a="1"/>
  <c r="J455" i="524" s="1"/>
  <c r="H455" i="524"/>
  <c r="W454" i="524"/>
  <c r="V454" i="524"/>
  <c r="N454" i="524"/>
  <c r="K454" i="524" a="1"/>
  <c r="K454" i="524" s="1"/>
  <c r="M454" i="524" s="1"/>
  <c r="J454" i="524" a="1"/>
  <c r="J454" i="524" s="1"/>
  <c r="H454" i="524"/>
  <c r="K453" i="524"/>
  <c r="M453" i="524" s="1"/>
  <c r="K453" i="524" a="1"/>
  <c r="H453" i="524"/>
  <c r="K452" i="524" a="1"/>
  <c r="K452" i="524" s="1"/>
  <c r="M452" i="524" s="1"/>
  <c r="H452" i="524"/>
  <c r="K451" i="524"/>
  <c r="M451" i="524" s="1"/>
  <c r="K451" i="524" a="1"/>
  <c r="H451" i="524"/>
  <c r="V450" i="524"/>
  <c r="W450" i="524" s="1"/>
  <c r="N450" i="524"/>
  <c r="K450" i="524" a="1"/>
  <c r="K450" i="524" s="1"/>
  <c r="M450" i="524" s="1"/>
  <c r="J450" i="524" a="1"/>
  <c r="J450" i="524" s="1"/>
  <c r="H450" i="524"/>
  <c r="V449" i="524"/>
  <c r="W449" i="524" s="1"/>
  <c r="N449" i="524"/>
  <c r="K449" i="524"/>
  <c r="M449" i="524" s="1"/>
  <c r="K449" i="524" a="1"/>
  <c r="J449" i="524" a="1"/>
  <c r="J449" i="524" s="1"/>
  <c r="H449" i="524"/>
  <c r="N448" i="524"/>
  <c r="K448" i="524" a="1"/>
  <c r="K448" i="524" s="1"/>
  <c r="M448" i="524" s="1"/>
  <c r="H448" i="524"/>
  <c r="N447" i="524"/>
  <c r="K447" i="524" a="1"/>
  <c r="K447" i="524" s="1"/>
  <c r="M447" i="524" s="1"/>
  <c r="H447" i="524"/>
  <c r="N446" i="524"/>
  <c r="K446" i="524" a="1"/>
  <c r="K446" i="524" s="1"/>
  <c r="M446" i="524" s="1"/>
  <c r="H446" i="524"/>
  <c r="N445" i="524"/>
  <c r="K445" i="524" a="1"/>
  <c r="K445" i="524" s="1"/>
  <c r="M445" i="524" s="1"/>
  <c r="H445" i="524"/>
  <c r="N444" i="524"/>
  <c r="K444" i="524" a="1"/>
  <c r="K444" i="524" s="1"/>
  <c r="M444" i="524" s="1"/>
  <c r="H444" i="524"/>
  <c r="N443" i="524"/>
  <c r="K443" i="524" a="1"/>
  <c r="K443" i="524" s="1"/>
  <c r="M443" i="524" s="1"/>
  <c r="H443" i="524"/>
  <c r="V442" i="524"/>
  <c r="W442" i="524" s="1"/>
  <c r="N442" i="524"/>
  <c r="K442" i="524" a="1"/>
  <c r="K442" i="524" s="1"/>
  <c r="M442" i="524" s="1"/>
  <c r="J442" i="524" a="1"/>
  <c r="J442" i="524" s="1"/>
  <c r="H442" i="524"/>
  <c r="V441" i="524"/>
  <c r="W441" i="524" s="1"/>
  <c r="N441" i="524"/>
  <c r="K441" i="524"/>
  <c r="M441" i="524" s="1"/>
  <c r="K441" i="524" a="1"/>
  <c r="J441" i="524"/>
  <c r="J441" i="524" a="1"/>
  <c r="H441" i="524"/>
  <c r="V440" i="524"/>
  <c r="W440" i="524" s="1"/>
  <c r="N440" i="524"/>
  <c r="K440" i="524" a="1"/>
  <c r="K440" i="524" s="1"/>
  <c r="M440" i="524" s="1"/>
  <c r="J440" i="524" a="1"/>
  <c r="J440" i="524" s="1"/>
  <c r="H440" i="524"/>
  <c r="W439" i="524"/>
  <c r="V439" i="524"/>
  <c r="N439" i="524"/>
  <c r="K439" i="524" a="1"/>
  <c r="K439" i="524" s="1"/>
  <c r="M439" i="524" s="1"/>
  <c r="J439" i="524" a="1"/>
  <c r="J439" i="524" s="1"/>
  <c r="H439" i="524"/>
  <c r="V438" i="524"/>
  <c r="W438" i="524" s="1"/>
  <c r="N438" i="524"/>
  <c r="K438" i="524" a="1"/>
  <c r="K438" i="524" s="1"/>
  <c r="M438" i="524" s="1"/>
  <c r="J438" i="524" a="1"/>
  <c r="J438" i="524" s="1"/>
  <c r="H438" i="524"/>
  <c r="V437" i="524"/>
  <c r="W437" i="524" s="1"/>
  <c r="N437" i="524"/>
  <c r="K437" i="524"/>
  <c r="M437" i="524" s="1"/>
  <c r="K437" i="524" a="1"/>
  <c r="J437" i="524"/>
  <c r="J437" i="524" a="1"/>
  <c r="H437" i="524"/>
  <c r="V436" i="524"/>
  <c r="W436" i="524" s="1"/>
  <c r="N436" i="524"/>
  <c r="K436" i="524" a="1"/>
  <c r="K436" i="524" s="1"/>
  <c r="M436" i="524" s="1"/>
  <c r="J436" i="524" a="1"/>
  <c r="J436" i="524" s="1"/>
  <c r="H436" i="524"/>
  <c r="W435" i="524"/>
  <c r="V435" i="524"/>
  <c r="N435" i="524"/>
  <c r="K435" i="524" a="1"/>
  <c r="K435" i="524" s="1"/>
  <c r="M435" i="524" s="1"/>
  <c r="J435" i="524" a="1"/>
  <c r="J435" i="524" s="1"/>
  <c r="H435" i="524"/>
  <c r="V434" i="524"/>
  <c r="W434" i="524" s="1"/>
  <c r="N434" i="524"/>
  <c r="K434" i="524" a="1"/>
  <c r="K434" i="524" s="1"/>
  <c r="M434" i="524" s="1"/>
  <c r="J434" i="524" a="1"/>
  <c r="J434" i="524" s="1"/>
  <c r="H434" i="524"/>
  <c r="V433" i="524"/>
  <c r="W433" i="524" s="1"/>
  <c r="N433" i="524"/>
  <c r="K433" i="524"/>
  <c r="M433" i="524" s="1"/>
  <c r="K433" i="524" a="1"/>
  <c r="J433" i="524"/>
  <c r="J433" i="524" a="1"/>
  <c r="H433" i="524"/>
  <c r="V432" i="524"/>
  <c r="W432" i="524" s="1"/>
  <c r="N432" i="524"/>
  <c r="K432" i="524" a="1"/>
  <c r="K432" i="524" s="1"/>
  <c r="M432" i="524" s="1"/>
  <c r="J432" i="524" a="1"/>
  <c r="J432" i="524" s="1"/>
  <c r="H432" i="524"/>
  <c r="W431" i="524"/>
  <c r="V431" i="524"/>
  <c r="N431" i="524"/>
  <c r="K431" i="524" a="1"/>
  <c r="K431" i="524" s="1"/>
  <c r="M431" i="524" s="1"/>
  <c r="J431" i="524" a="1"/>
  <c r="J431" i="524" s="1"/>
  <c r="H431" i="524"/>
  <c r="N430" i="524"/>
  <c r="K430" i="524" a="1"/>
  <c r="K430" i="524" s="1"/>
  <c r="M430" i="524" s="1"/>
  <c r="H430" i="524"/>
  <c r="V429" i="524"/>
  <c r="W429" i="524" s="1"/>
  <c r="N429" i="524"/>
  <c r="K429" i="524"/>
  <c r="M429" i="524" s="1"/>
  <c r="K429" i="524" a="1"/>
  <c r="J429" i="524"/>
  <c r="J429" i="524" a="1"/>
  <c r="H429" i="524"/>
  <c r="V428" i="524"/>
  <c r="W428" i="524" s="1"/>
  <c r="N428" i="524"/>
  <c r="K428" i="524" a="1"/>
  <c r="K428" i="524" s="1"/>
  <c r="M428" i="524" s="1"/>
  <c r="J428" i="524" a="1"/>
  <c r="J428" i="524" s="1"/>
  <c r="H428" i="524"/>
  <c r="W427" i="524"/>
  <c r="V427" i="524"/>
  <c r="N427" i="524"/>
  <c r="K427" i="524" a="1"/>
  <c r="K427" i="524" s="1"/>
  <c r="M427" i="524" s="1"/>
  <c r="J427" i="524" a="1"/>
  <c r="J427" i="524" s="1"/>
  <c r="H427" i="524"/>
  <c r="V426" i="524"/>
  <c r="W426" i="524" s="1"/>
  <c r="N426" i="524"/>
  <c r="K426" i="524" a="1"/>
  <c r="K426" i="524" s="1"/>
  <c r="M426" i="524" s="1"/>
  <c r="J426" i="524" a="1"/>
  <c r="J426" i="524" s="1"/>
  <c r="H426" i="524"/>
  <c r="V425" i="524"/>
  <c r="W425" i="524" s="1"/>
  <c r="N425" i="524"/>
  <c r="K425" i="524"/>
  <c r="M425" i="524" s="1"/>
  <c r="K425" i="524" a="1"/>
  <c r="J425" i="524"/>
  <c r="J425" i="524" a="1"/>
  <c r="H425" i="524"/>
  <c r="V424" i="524"/>
  <c r="W424" i="524" s="1"/>
  <c r="N424" i="524"/>
  <c r="K424" i="524" a="1"/>
  <c r="K424" i="524" s="1"/>
  <c r="M424" i="524" s="1"/>
  <c r="J424" i="524" a="1"/>
  <c r="J424" i="524" s="1"/>
  <c r="H424" i="524"/>
  <c r="W423" i="524"/>
  <c r="V423" i="524"/>
  <c r="N423" i="524"/>
  <c r="N457" i="524" s="1"/>
  <c r="K423" i="524" a="1"/>
  <c r="K423" i="524" s="1"/>
  <c r="J423" i="524" a="1"/>
  <c r="J423" i="524" s="1"/>
  <c r="H423" i="524"/>
  <c r="AA422" i="524"/>
  <c r="Z422" i="524"/>
  <c r="Y422" i="524"/>
  <c r="X422" i="524"/>
  <c r="U422" i="524"/>
  <c r="T422" i="524"/>
  <c r="S422" i="524"/>
  <c r="R422" i="524"/>
  <c r="Q422" i="524"/>
  <c r="P422" i="524"/>
  <c r="O422" i="524"/>
  <c r="R501" i="524" s="1"/>
  <c r="I422" i="524"/>
  <c r="G422" i="524"/>
  <c r="J422" i="524" s="1" a="1"/>
  <c r="J422" i="524" s="1"/>
  <c r="K421" i="524" a="1"/>
  <c r="K421" i="524" s="1"/>
  <c r="M421" i="524" s="1"/>
  <c r="H421" i="524"/>
  <c r="K420" i="524" a="1"/>
  <c r="K420" i="524" s="1"/>
  <c r="M420" i="524" s="1"/>
  <c r="H420" i="524"/>
  <c r="K419" i="524" a="1"/>
  <c r="K419" i="524" s="1"/>
  <c r="M419" i="524" s="1"/>
  <c r="H419" i="524"/>
  <c r="K418" i="524" a="1"/>
  <c r="K418" i="524" s="1"/>
  <c r="M418" i="524" s="1"/>
  <c r="H418" i="524"/>
  <c r="K417" i="524" a="1"/>
  <c r="K417" i="524" s="1"/>
  <c r="M417" i="524" s="1"/>
  <c r="H417" i="524"/>
  <c r="K416" i="524" a="1"/>
  <c r="K416" i="524" s="1"/>
  <c r="M416" i="524" s="1"/>
  <c r="H416" i="524"/>
  <c r="K415" i="524" a="1"/>
  <c r="K415" i="524" s="1"/>
  <c r="M415" i="524" s="1"/>
  <c r="H415" i="524"/>
  <c r="K414" i="524" a="1"/>
  <c r="K414" i="524" s="1"/>
  <c r="M414" i="524" s="1"/>
  <c r="H414" i="524"/>
  <c r="K413" i="524" a="1"/>
  <c r="K413" i="524" s="1"/>
  <c r="M413" i="524" s="1"/>
  <c r="H413" i="524"/>
  <c r="K412" i="524" a="1"/>
  <c r="K412" i="524" s="1"/>
  <c r="M412" i="524" s="1"/>
  <c r="H412" i="524"/>
  <c r="W411" i="524"/>
  <c r="V411" i="524"/>
  <c r="N411" i="524"/>
  <c r="K411" i="524" a="1"/>
  <c r="K411" i="524" s="1"/>
  <c r="M411" i="524" s="1"/>
  <c r="J411" i="524" a="1"/>
  <c r="J411" i="524" s="1"/>
  <c r="H411" i="524"/>
  <c r="V410" i="524"/>
  <c r="W410" i="524" s="1"/>
  <c r="N410" i="524"/>
  <c r="K410" i="524" a="1"/>
  <c r="K410" i="524" s="1"/>
  <c r="M410" i="524" s="1"/>
  <c r="J410" i="524" a="1"/>
  <c r="J410" i="524" s="1"/>
  <c r="H410" i="524"/>
  <c r="V409" i="524"/>
  <c r="W409" i="524" s="1"/>
  <c r="N409" i="524"/>
  <c r="K409" i="524"/>
  <c r="M409" i="524" s="1"/>
  <c r="K409" i="524" a="1"/>
  <c r="J409" i="524"/>
  <c r="J409" i="524" a="1"/>
  <c r="H409" i="524"/>
  <c r="V408" i="524"/>
  <c r="W408" i="524" s="1"/>
  <c r="N408" i="524"/>
  <c r="K408" i="524" a="1"/>
  <c r="K408" i="524" s="1"/>
  <c r="M408" i="524" s="1"/>
  <c r="J408" i="524" a="1"/>
  <c r="J408" i="524" s="1"/>
  <c r="H408" i="524"/>
  <c r="H407" i="524"/>
  <c r="V406" i="524"/>
  <c r="W406" i="524" s="1"/>
  <c r="N406" i="524"/>
  <c r="K406" i="524" a="1"/>
  <c r="K406" i="524" s="1"/>
  <c r="M406" i="524" s="1"/>
  <c r="J406" i="524" a="1"/>
  <c r="J406" i="524" s="1"/>
  <c r="H406" i="524"/>
  <c r="W405" i="524"/>
  <c r="V405" i="524"/>
  <c r="N405" i="524"/>
  <c r="K405" i="524" a="1"/>
  <c r="K405" i="524" s="1"/>
  <c r="M405" i="524" s="1"/>
  <c r="J405" i="524" a="1"/>
  <c r="J405" i="524" s="1"/>
  <c r="H405" i="524"/>
  <c r="H404" i="524"/>
  <c r="K403" i="524" a="1"/>
  <c r="K403" i="524" s="1"/>
  <c r="H403" i="524"/>
  <c r="V402" i="524"/>
  <c r="W402" i="524" s="1"/>
  <c r="N402" i="524"/>
  <c r="K402" i="524" a="1"/>
  <c r="K402" i="524" s="1"/>
  <c r="M402" i="524" s="1"/>
  <c r="J402" i="524" a="1"/>
  <c r="J402" i="524" s="1"/>
  <c r="H402" i="524"/>
  <c r="V401" i="524"/>
  <c r="W401" i="524" s="1"/>
  <c r="N401" i="524"/>
  <c r="K401" i="524"/>
  <c r="M401" i="524" s="1"/>
  <c r="K401" i="524" a="1"/>
  <c r="J401" i="524"/>
  <c r="J401" i="524" a="1"/>
  <c r="H401" i="524"/>
  <c r="V400" i="524"/>
  <c r="W400" i="524" s="1"/>
  <c r="N400" i="524"/>
  <c r="K400" i="524" a="1"/>
  <c r="K400" i="524" s="1"/>
  <c r="M400" i="524" s="1"/>
  <c r="J400" i="524" a="1"/>
  <c r="J400" i="524" s="1"/>
  <c r="H400" i="524"/>
  <c r="W399" i="524"/>
  <c r="V399" i="524"/>
  <c r="N399" i="524"/>
  <c r="K399" i="524" a="1"/>
  <c r="K399" i="524" s="1"/>
  <c r="M399" i="524" s="1"/>
  <c r="J399" i="524" a="1"/>
  <c r="J399" i="524" s="1"/>
  <c r="H399" i="524"/>
  <c r="V398" i="524"/>
  <c r="W398" i="524" s="1"/>
  <c r="N398" i="524"/>
  <c r="K398" i="524" a="1"/>
  <c r="K398" i="524" s="1"/>
  <c r="M398" i="524" s="1"/>
  <c r="J398" i="524" a="1"/>
  <c r="J398" i="524" s="1"/>
  <c r="H398" i="524"/>
  <c r="V397" i="524"/>
  <c r="W397" i="524" s="1"/>
  <c r="N397" i="524"/>
  <c r="K397" i="524"/>
  <c r="M397" i="524" s="1"/>
  <c r="K397" i="524" a="1"/>
  <c r="J397" i="524"/>
  <c r="J397" i="524" a="1"/>
  <c r="H397" i="524"/>
  <c r="V396" i="524"/>
  <c r="W396" i="524" s="1"/>
  <c r="N396" i="524"/>
  <c r="K396" i="524" a="1"/>
  <c r="K396" i="524" s="1"/>
  <c r="M396" i="524" s="1"/>
  <c r="J396" i="524" a="1"/>
  <c r="J396" i="524" s="1"/>
  <c r="H396" i="524"/>
  <c r="W395" i="524"/>
  <c r="V395" i="524"/>
  <c r="N395" i="524"/>
  <c r="K395" i="524" a="1"/>
  <c r="K395" i="524" s="1"/>
  <c r="M395" i="524" s="1"/>
  <c r="J395" i="524" a="1"/>
  <c r="J395" i="524" s="1"/>
  <c r="H395" i="524"/>
  <c r="V394" i="524"/>
  <c r="W394" i="524" s="1"/>
  <c r="N394" i="524"/>
  <c r="K394" i="524" a="1"/>
  <c r="K394" i="524" s="1"/>
  <c r="M394" i="524" s="1"/>
  <c r="J394" i="524" a="1"/>
  <c r="J394" i="524" s="1"/>
  <c r="H394" i="524"/>
  <c r="V393" i="524"/>
  <c r="W393" i="524" s="1"/>
  <c r="N393" i="524"/>
  <c r="K393" i="524"/>
  <c r="M393" i="524" s="1"/>
  <c r="K393" i="524" a="1"/>
  <c r="J393" i="524"/>
  <c r="J393" i="524" a="1"/>
  <c r="H393" i="524"/>
  <c r="K392" i="524" a="1"/>
  <c r="K392" i="524" s="1"/>
  <c r="M392" i="524" s="1"/>
  <c r="H392" i="524"/>
  <c r="K391" i="524"/>
  <c r="M391" i="524" s="1"/>
  <c r="K391" i="524" a="1"/>
  <c r="H391" i="524"/>
  <c r="K390" i="524" a="1"/>
  <c r="K390" i="524" s="1"/>
  <c r="M390" i="524" s="1"/>
  <c r="H390" i="524"/>
  <c r="K389" i="524" a="1"/>
  <c r="K389" i="524" s="1"/>
  <c r="M389" i="524" s="1"/>
  <c r="H389" i="524"/>
  <c r="N388" i="524"/>
  <c r="K388" i="524" a="1"/>
  <c r="K388" i="524" s="1"/>
  <c r="M388" i="524" s="1"/>
  <c r="H388" i="524"/>
  <c r="N387" i="524"/>
  <c r="K387" i="524" a="1"/>
  <c r="K387" i="524" s="1"/>
  <c r="M387" i="524" s="1"/>
  <c r="H387" i="524"/>
  <c r="N386" i="524"/>
  <c r="K386" i="524" a="1"/>
  <c r="K386" i="524" s="1"/>
  <c r="M386" i="524" s="1"/>
  <c r="H386" i="524"/>
  <c r="N385" i="524"/>
  <c r="K385" i="524" a="1"/>
  <c r="K385" i="524" s="1"/>
  <c r="M385" i="524" s="1"/>
  <c r="H385" i="524"/>
  <c r="V384" i="524"/>
  <c r="W384" i="524" s="1"/>
  <c r="N384" i="524"/>
  <c r="K384" i="524"/>
  <c r="M384" i="524" s="1"/>
  <c r="K384" i="524" a="1"/>
  <c r="J384" i="524" a="1"/>
  <c r="J384" i="524" s="1"/>
  <c r="H384" i="524"/>
  <c r="W383" i="524"/>
  <c r="V383" i="524"/>
  <c r="N383" i="524"/>
  <c r="K383" i="524" a="1"/>
  <c r="K383" i="524" s="1"/>
  <c r="M383" i="524" s="1"/>
  <c r="J383" i="524" a="1"/>
  <c r="J383" i="524" s="1"/>
  <c r="H383" i="524"/>
  <c r="V382" i="524"/>
  <c r="W382" i="524" s="1"/>
  <c r="N382" i="524"/>
  <c r="K382" i="524"/>
  <c r="M382" i="524" s="1"/>
  <c r="K382" i="524" a="1"/>
  <c r="J382" i="524" a="1"/>
  <c r="J382" i="524" s="1"/>
  <c r="H382" i="524"/>
  <c r="W381" i="524"/>
  <c r="V381" i="524"/>
  <c r="N381" i="524"/>
  <c r="K381" i="524" a="1"/>
  <c r="K381" i="524" s="1"/>
  <c r="M381" i="524" s="1"/>
  <c r="J381" i="524" a="1"/>
  <c r="J381" i="524" s="1"/>
  <c r="H381" i="524"/>
  <c r="V380" i="524"/>
  <c r="W380" i="524" s="1"/>
  <c r="N380" i="524"/>
  <c r="K380" i="524"/>
  <c r="M380" i="524" s="1"/>
  <c r="K380" i="524" a="1"/>
  <c r="J380" i="524" a="1"/>
  <c r="J380" i="524" s="1"/>
  <c r="H380" i="524"/>
  <c r="W379" i="524"/>
  <c r="V379" i="524"/>
  <c r="N379" i="524"/>
  <c r="K379" i="524" a="1"/>
  <c r="K379" i="524" s="1"/>
  <c r="M379" i="524" s="1"/>
  <c r="J379" i="524" a="1"/>
  <c r="J379" i="524" s="1"/>
  <c r="H379" i="524"/>
  <c r="V378" i="524"/>
  <c r="W378" i="524" s="1"/>
  <c r="N378" i="524"/>
  <c r="K378" i="524"/>
  <c r="M378" i="524" s="1"/>
  <c r="K378" i="524" a="1"/>
  <c r="J378" i="524"/>
  <c r="J378" i="524" a="1"/>
  <c r="H378" i="524"/>
  <c r="V377" i="524"/>
  <c r="W377" i="524" s="1"/>
  <c r="N377" i="524"/>
  <c r="K377" i="524" a="1"/>
  <c r="K377" i="524" s="1"/>
  <c r="M377" i="524" s="1"/>
  <c r="J377" i="524" a="1"/>
  <c r="J377" i="524" s="1"/>
  <c r="H377" i="524"/>
  <c r="W376" i="524"/>
  <c r="V376" i="524"/>
  <c r="N376" i="524"/>
  <c r="K376" i="524" a="1"/>
  <c r="K376" i="524" s="1"/>
  <c r="M376" i="524" s="1"/>
  <c r="J376" i="524" a="1"/>
  <c r="J376" i="524" s="1"/>
  <c r="H376" i="524"/>
  <c r="V375" i="524"/>
  <c r="W375" i="524" s="1"/>
  <c r="N375" i="524"/>
  <c r="K375" i="524" a="1"/>
  <c r="K375" i="524" s="1"/>
  <c r="M375" i="524" s="1"/>
  <c r="J375" i="524" a="1"/>
  <c r="J375" i="524" s="1"/>
  <c r="H375" i="524"/>
  <c r="V374" i="524"/>
  <c r="W374" i="524" s="1"/>
  <c r="N374" i="524"/>
  <c r="K374" i="524"/>
  <c r="M374" i="524" s="1"/>
  <c r="K374" i="524" a="1"/>
  <c r="J374" i="524"/>
  <c r="J374" i="524" a="1"/>
  <c r="H374" i="524"/>
  <c r="V373" i="524"/>
  <c r="W373" i="524" s="1"/>
  <c r="N373" i="524"/>
  <c r="K373" i="524" a="1"/>
  <c r="K373" i="524" s="1"/>
  <c r="M373" i="524" s="1"/>
  <c r="J373" i="524" a="1"/>
  <c r="J373" i="524" s="1"/>
  <c r="H373" i="524"/>
  <c r="K372" i="524" a="1"/>
  <c r="K372" i="524" s="1"/>
  <c r="M372" i="524" s="1"/>
  <c r="H372" i="524"/>
  <c r="K371" i="524" a="1"/>
  <c r="K371" i="524" s="1"/>
  <c r="M371" i="524" s="1"/>
  <c r="H371" i="524"/>
  <c r="K370" i="524" a="1"/>
  <c r="K370" i="524" s="1"/>
  <c r="M370" i="524" s="1"/>
  <c r="H370" i="524"/>
  <c r="W369" i="524"/>
  <c r="V369" i="524"/>
  <c r="N369" i="524"/>
  <c r="K369" i="524" a="1"/>
  <c r="K369" i="524" s="1"/>
  <c r="M369" i="524" s="1"/>
  <c r="J369" i="524" a="1"/>
  <c r="J369" i="524" s="1"/>
  <c r="H369" i="524"/>
  <c r="V368" i="524"/>
  <c r="W368" i="524" s="1"/>
  <c r="N368" i="524"/>
  <c r="K368" i="524" a="1"/>
  <c r="K368" i="524" s="1"/>
  <c r="M368" i="524" s="1"/>
  <c r="J368" i="524" a="1"/>
  <c r="J368" i="524" s="1"/>
  <c r="H368" i="524"/>
  <c r="V367" i="524"/>
  <c r="W367" i="524" s="1"/>
  <c r="N367" i="524"/>
  <c r="K367" i="524"/>
  <c r="M367" i="524" s="1"/>
  <c r="K367" i="524" a="1"/>
  <c r="J367" i="524"/>
  <c r="J367" i="524" a="1"/>
  <c r="H367" i="524"/>
  <c r="K366" i="524" a="1"/>
  <c r="K366" i="524" s="1"/>
  <c r="H366" i="524"/>
  <c r="V365" i="524"/>
  <c r="V422" i="524" s="1"/>
  <c r="W422" i="524" s="1"/>
  <c r="N365" i="524"/>
  <c r="N422" i="524" s="1"/>
  <c r="K365" i="524"/>
  <c r="K365" i="524" a="1"/>
  <c r="J365" i="524"/>
  <c r="J365" i="524" a="1"/>
  <c r="H365" i="524"/>
  <c r="H422" i="524" s="1"/>
  <c r="AA364" i="524"/>
  <c r="AA498" i="524" s="1"/>
  <c r="Z364" i="524"/>
  <c r="Z498" i="524" s="1"/>
  <c r="Y364" i="524"/>
  <c r="Y498" i="524" s="1"/>
  <c r="X364" i="524"/>
  <c r="X498" i="524" s="1"/>
  <c r="U364" i="524"/>
  <c r="U498" i="524" s="1"/>
  <c r="T364" i="524"/>
  <c r="T498" i="524" s="1"/>
  <c r="S364" i="524"/>
  <c r="S498" i="524" s="1"/>
  <c r="R364" i="524"/>
  <c r="R498" i="524" s="1"/>
  <c r="Q364" i="524"/>
  <c r="Q498" i="524" s="1"/>
  <c r="P364" i="524"/>
  <c r="P498" i="524" s="1"/>
  <c r="O364" i="524"/>
  <c r="I364" i="524"/>
  <c r="I498" i="524" s="1"/>
  <c r="B506" i="524" s="1"/>
  <c r="G364" i="524"/>
  <c r="G498" i="524" s="1"/>
  <c r="V363" i="524"/>
  <c r="W363" i="524" s="1"/>
  <c r="N363" i="524"/>
  <c r="K363" i="524" a="1"/>
  <c r="K363" i="524" s="1"/>
  <c r="M363" i="524" s="1"/>
  <c r="J363" i="524" a="1"/>
  <c r="J363" i="524" s="1"/>
  <c r="H363" i="524"/>
  <c r="V362" i="524"/>
  <c r="W362" i="524" s="1"/>
  <c r="N362" i="524"/>
  <c r="K362" i="524"/>
  <c r="M362" i="524" s="1"/>
  <c r="K362" i="524" a="1"/>
  <c r="J362" i="524"/>
  <c r="J362" i="524" a="1"/>
  <c r="H362" i="524"/>
  <c r="K361" i="524" a="1"/>
  <c r="K361" i="524" s="1"/>
  <c r="M361" i="524" s="1"/>
  <c r="H361" i="524"/>
  <c r="K360" i="524" a="1"/>
  <c r="K360" i="524" s="1"/>
  <c r="M360" i="524" s="1"/>
  <c r="H360" i="524"/>
  <c r="K359" i="524" a="1"/>
  <c r="K359" i="524" s="1"/>
  <c r="M359" i="524" s="1"/>
  <c r="H359" i="524"/>
  <c r="K358" i="524" a="1"/>
  <c r="K358" i="524" s="1"/>
  <c r="M358" i="524" s="1"/>
  <c r="H358" i="524"/>
  <c r="W357" i="524"/>
  <c r="V357" i="524"/>
  <c r="N357" i="524"/>
  <c r="K357" i="524" a="1"/>
  <c r="K357" i="524" s="1"/>
  <c r="M357" i="524" s="1"/>
  <c r="J357" i="524" a="1"/>
  <c r="J357" i="524" s="1"/>
  <c r="H357" i="524"/>
  <c r="V356" i="524"/>
  <c r="W356" i="524" s="1"/>
  <c r="N356" i="524"/>
  <c r="K356" i="524" a="1"/>
  <c r="K356" i="524" s="1"/>
  <c r="M356" i="524" s="1"/>
  <c r="J356" i="524" a="1"/>
  <c r="J356" i="524" s="1"/>
  <c r="H356" i="524"/>
  <c r="V355" i="524"/>
  <c r="W355" i="524" s="1"/>
  <c r="N355" i="524"/>
  <c r="K355" i="524"/>
  <c r="M355" i="524" s="1"/>
  <c r="K355" i="524" a="1"/>
  <c r="J355" i="524"/>
  <c r="J355" i="524" a="1"/>
  <c r="H355" i="524"/>
  <c r="H354" i="524"/>
  <c r="H353" i="524"/>
  <c r="V352" i="524"/>
  <c r="W352" i="524" s="1"/>
  <c r="N352" i="524"/>
  <c r="K352" i="524" a="1"/>
  <c r="K352" i="524" s="1"/>
  <c r="M352" i="524" s="1"/>
  <c r="J352" i="524" a="1"/>
  <c r="J352" i="524" s="1"/>
  <c r="H352" i="524"/>
  <c r="W351" i="524"/>
  <c r="V351" i="524"/>
  <c r="N351" i="524"/>
  <c r="K351" i="524" a="1"/>
  <c r="K351" i="524" s="1"/>
  <c r="M351" i="524" s="1"/>
  <c r="J351" i="524" a="1"/>
  <c r="J351" i="524" s="1"/>
  <c r="H351" i="524"/>
  <c r="K350" i="524" a="1"/>
  <c r="K350" i="524" s="1"/>
  <c r="M350" i="524" s="1"/>
  <c r="H350" i="524"/>
  <c r="K349" i="524" a="1"/>
  <c r="K349" i="524" s="1"/>
  <c r="M349" i="524" s="1"/>
  <c r="H349" i="524"/>
  <c r="W348" i="524"/>
  <c r="V348" i="524"/>
  <c r="N348" i="524"/>
  <c r="K348" i="524" a="1"/>
  <c r="K348" i="524" s="1"/>
  <c r="M348" i="524" s="1"/>
  <c r="J348" i="524" a="1"/>
  <c r="J348" i="524" s="1"/>
  <c r="H348" i="524"/>
  <c r="V347" i="524"/>
  <c r="W347" i="524" s="1"/>
  <c r="N347" i="524"/>
  <c r="K347" i="524"/>
  <c r="M347" i="524" s="1"/>
  <c r="K347" i="524" a="1"/>
  <c r="J347" i="524" a="1"/>
  <c r="J347" i="524" s="1"/>
  <c r="H347" i="524"/>
  <c r="W346" i="524"/>
  <c r="V346" i="524"/>
  <c r="N346" i="524"/>
  <c r="K346" i="524" a="1"/>
  <c r="K346" i="524" s="1"/>
  <c r="M346" i="524" s="1"/>
  <c r="J346" i="524" a="1"/>
  <c r="J346" i="524" s="1"/>
  <c r="H346" i="524"/>
  <c r="V345" i="524"/>
  <c r="W345" i="524" s="1"/>
  <c r="N345" i="524"/>
  <c r="K345" i="524"/>
  <c r="M345" i="524" s="1"/>
  <c r="K345" i="524" a="1"/>
  <c r="J345" i="524" a="1"/>
  <c r="J345" i="524" s="1"/>
  <c r="H345" i="524"/>
  <c r="W344" i="524"/>
  <c r="V344" i="524"/>
  <c r="N344" i="524"/>
  <c r="K344" i="524" a="1"/>
  <c r="K344" i="524" s="1"/>
  <c r="M344" i="524" s="1"/>
  <c r="J344" i="524" a="1"/>
  <c r="J344" i="524" s="1"/>
  <c r="H344" i="524"/>
  <c r="V343" i="524"/>
  <c r="V364" i="524" s="1"/>
  <c r="N343" i="524"/>
  <c r="K343" i="524"/>
  <c r="M343" i="524" s="1"/>
  <c r="K343" i="524" a="1"/>
  <c r="J343" i="524" a="1"/>
  <c r="J343" i="524" s="1"/>
  <c r="H343" i="524"/>
  <c r="X337" i="524"/>
  <c r="X336" i="524"/>
  <c r="X335" i="524"/>
  <c r="G335" i="524"/>
  <c r="C335" i="524"/>
  <c r="X334" i="524"/>
  <c r="I334" i="524"/>
  <c r="E334" i="524"/>
  <c r="K334" i="524" s="1"/>
  <c r="M334" i="524" s="1"/>
  <c r="I333" i="524"/>
  <c r="E333" i="524"/>
  <c r="K333" i="524" s="1"/>
  <c r="M333" i="524" s="1"/>
  <c r="I332" i="524"/>
  <c r="E332" i="524"/>
  <c r="K332" i="524" s="1"/>
  <c r="M332" i="524" s="1"/>
  <c r="X331" i="524"/>
  <c r="I331" i="524"/>
  <c r="I335" i="524" s="1"/>
  <c r="E331" i="524"/>
  <c r="E335" i="524" s="1"/>
  <c r="AA328" i="524"/>
  <c r="Z328" i="524"/>
  <c r="Y328" i="524"/>
  <c r="X328" i="524"/>
  <c r="U328" i="524"/>
  <c r="T328" i="524"/>
  <c r="S328" i="524"/>
  <c r="R328" i="524"/>
  <c r="Q328" i="524"/>
  <c r="P328" i="524"/>
  <c r="O328" i="524"/>
  <c r="I328" i="524"/>
  <c r="G328" i="524"/>
  <c r="K327" i="524" a="1"/>
  <c r="K327" i="524" s="1"/>
  <c r="H327" i="524"/>
  <c r="K326" i="524" a="1"/>
  <c r="K326" i="524" s="1"/>
  <c r="H326" i="524"/>
  <c r="K325" i="524"/>
  <c r="K325" i="524" a="1"/>
  <c r="H325" i="524"/>
  <c r="V324" i="524"/>
  <c r="W324" i="524" s="1"/>
  <c r="N324" i="524"/>
  <c r="K324" i="524" a="1"/>
  <c r="K324" i="524" s="1"/>
  <c r="H324" i="524"/>
  <c r="D324" i="524"/>
  <c r="H323" i="524"/>
  <c r="K322" i="524" a="1"/>
  <c r="K322" i="524" s="1"/>
  <c r="H322" i="524"/>
  <c r="H321" i="524"/>
  <c r="V320" i="524"/>
  <c r="W320" i="524" s="1"/>
  <c r="N320" i="524"/>
  <c r="K320" i="524" a="1"/>
  <c r="K320" i="524" s="1"/>
  <c r="M320" i="524" s="1"/>
  <c r="J320" i="524" a="1"/>
  <c r="J320" i="524" s="1"/>
  <c r="H320" i="524"/>
  <c r="V319" i="524"/>
  <c r="W319" i="524" s="1"/>
  <c r="N319" i="524"/>
  <c r="K319" i="524" a="1"/>
  <c r="K319" i="524" s="1"/>
  <c r="M319" i="524" s="1"/>
  <c r="J319" i="524" a="1"/>
  <c r="J319" i="524" s="1"/>
  <c r="H319" i="524"/>
  <c r="H318" i="524"/>
  <c r="V317" i="524"/>
  <c r="W317" i="524" s="1"/>
  <c r="N317" i="524"/>
  <c r="K317" i="524"/>
  <c r="M317" i="524" s="1"/>
  <c r="K317" i="524" a="1"/>
  <c r="J317" i="524"/>
  <c r="J317" i="524" a="1"/>
  <c r="H317" i="524"/>
  <c r="V316" i="524"/>
  <c r="W316" i="524" s="1"/>
  <c r="N316" i="524"/>
  <c r="K316" i="524" a="1"/>
  <c r="K316" i="524" s="1"/>
  <c r="M316" i="524" s="1"/>
  <c r="J316" i="524" a="1"/>
  <c r="J316" i="524" s="1"/>
  <c r="H316" i="524"/>
  <c r="V315" i="524"/>
  <c r="W315" i="524" s="1"/>
  <c r="N315" i="524"/>
  <c r="K315" i="524" a="1"/>
  <c r="K315" i="524" s="1"/>
  <c r="M315" i="524" s="1"/>
  <c r="J315" i="524" a="1"/>
  <c r="J315" i="524" s="1"/>
  <c r="H315" i="524"/>
  <c r="V314" i="524"/>
  <c r="V328" i="524" s="1"/>
  <c r="N314" i="524"/>
  <c r="N328" i="524" s="1"/>
  <c r="K314" i="524" a="1"/>
  <c r="K314" i="524" s="1"/>
  <c r="J314" i="524" a="1"/>
  <c r="J314" i="524" s="1"/>
  <c r="H314" i="524"/>
  <c r="H328" i="524" s="1"/>
  <c r="AA313" i="524"/>
  <c r="Z313" i="524"/>
  <c r="Y313" i="524"/>
  <c r="X313" i="524"/>
  <c r="U313" i="524"/>
  <c r="T313" i="524"/>
  <c r="S313" i="524"/>
  <c r="Q313" i="524"/>
  <c r="P313" i="524"/>
  <c r="O313" i="524"/>
  <c r="I313" i="524"/>
  <c r="G313" i="524"/>
  <c r="J313" i="524" s="1" a="1"/>
  <c r="J313" i="524" s="1"/>
  <c r="V312" i="524"/>
  <c r="W312" i="524" s="1"/>
  <c r="N312" i="524"/>
  <c r="K312" i="524" a="1"/>
  <c r="K312" i="524" s="1"/>
  <c r="M312" i="524" s="1"/>
  <c r="J312" i="524" a="1"/>
  <c r="J312" i="524" s="1"/>
  <c r="H312" i="524"/>
  <c r="V310" i="524"/>
  <c r="W310" i="524" s="1"/>
  <c r="N310" i="524"/>
  <c r="K310" i="524" a="1"/>
  <c r="K310" i="524" s="1"/>
  <c r="M310" i="524" s="1"/>
  <c r="J310" i="524" a="1"/>
  <c r="J310" i="524" s="1"/>
  <c r="H310" i="524"/>
  <c r="V309" i="524"/>
  <c r="W309" i="524" s="1"/>
  <c r="N309" i="524"/>
  <c r="K309" i="524"/>
  <c r="M309" i="524" s="1"/>
  <c r="K309" i="524" a="1"/>
  <c r="J309" i="524"/>
  <c r="J309" i="524" a="1"/>
  <c r="H309" i="524"/>
  <c r="V308" i="524"/>
  <c r="W308" i="524" s="1"/>
  <c r="N308" i="524"/>
  <c r="K308" i="524" a="1"/>
  <c r="K308" i="524" s="1"/>
  <c r="M308" i="524" s="1"/>
  <c r="J308" i="524" a="1"/>
  <c r="J308" i="524" s="1"/>
  <c r="H308" i="524"/>
  <c r="V307" i="524"/>
  <c r="W307" i="524" s="1"/>
  <c r="N307" i="524"/>
  <c r="K307" i="524" a="1"/>
  <c r="K307" i="524" s="1"/>
  <c r="M307" i="524" s="1"/>
  <c r="J307" i="524" a="1"/>
  <c r="J307" i="524" s="1"/>
  <c r="H307" i="524"/>
  <c r="V306" i="524"/>
  <c r="V313" i="524" s="1"/>
  <c r="W313" i="524" s="1"/>
  <c r="N306" i="524"/>
  <c r="N313" i="524" s="1"/>
  <c r="K306" i="524" a="1"/>
  <c r="K306" i="524" s="1"/>
  <c r="J306" i="524" a="1"/>
  <c r="J306" i="524" s="1"/>
  <c r="H306" i="524"/>
  <c r="H313" i="524" s="1"/>
  <c r="AA305" i="524"/>
  <c r="Z305" i="524"/>
  <c r="Y305" i="524"/>
  <c r="X305" i="524"/>
  <c r="U305" i="524"/>
  <c r="T305" i="524"/>
  <c r="S305" i="524"/>
  <c r="Q305" i="524"/>
  <c r="P305" i="524"/>
  <c r="O305" i="524"/>
  <c r="I305" i="524"/>
  <c r="G305" i="524"/>
  <c r="V304" i="524"/>
  <c r="W304" i="524" s="1"/>
  <c r="N304" i="524"/>
  <c r="K304" i="524" a="1"/>
  <c r="K304" i="524" s="1"/>
  <c r="M304" i="524" s="1"/>
  <c r="J304" i="524" a="1"/>
  <c r="J304" i="524" s="1"/>
  <c r="H304" i="524"/>
  <c r="W303" i="524"/>
  <c r="V303" i="524"/>
  <c r="N303" i="524"/>
  <c r="K303" i="524" a="1"/>
  <c r="K303" i="524" s="1"/>
  <c r="M303" i="524" s="1"/>
  <c r="J303" i="524" a="1"/>
  <c r="J303" i="524" s="1"/>
  <c r="H303" i="524"/>
  <c r="V302" i="524"/>
  <c r="W302" i="524" s="1"/>
  <c r="N302" i="524"/>
  <c r="K302" i="524" a="1"/>
  <c r="K302" i="524" s="1"/>
  <c r="M302" i="524" s="1"/>
  <c r="J302" i="524" a="1"/>
  <c r="J302" i="524" s="1"/>
  <c r="H302" i="524"/>
  <c r="V301" i="524"/>
  <c r="W301" i="524" s="1"/>
  <c r="N301" i="524"/>
  <c r="K301" i="524"/>
  <c r="M301" i="524" s="1"/>
  <c r="K301" i="524" a="1"/>
  <c r="J301" i="524"/>
  <c r="J301" i="524" a="1"/>
  <c r="H301" i="524"/>
  <c r="V300" i="524"/>
  <c r="W300" i="524" s="1"/>
  <c r="N300" i="524"/>
  <c r="K300" i="524" a="1"/>
  <c r="K300" i="524" s="1"/>
  <c r="M300" i="524" s="1"/>
  <c r="J300" i="524" a="1"/>
  <c r="J300" i="524" s="1"/>
  <c r="H300" i="524"/>
  <c r="W299" i="524"/>
  <c r="V299" i="524"/>
  <c r="N299" i="524"/>
  <c r="K299" i="524" a="1"/>
  <c r="K299" i="524" s="1"/>
  <c r="M299" i="524" s="1"/>
  <c r="J299" i="524" a="1"/>
  <c r="J299" i="524" s="1"/>
  <c r="H299" i="524"/>
  <c r="V298" i="524"/>
  <c r="W298" i="524" s="1"/>
  <c r="N298" i="524"/>
  <c r="K298" i="524" a="1"/>
  <c r="K298" i="524" s="1"/>
  <c r="M298" i="524" s="1"/>
  <c r="J298" i="524" a="1"/>
  <c r="J298" i="524" s="1"/>
  <c r="H298" i="524"/>
  <c r="V297" i="524"/>
  <c r="W297" i="524" s="1"/>
  <c r="N297" i="524"/>
  <c r="K297" i="524"/>
  <c r="M297" i="524" s="1"/>
  <c r="K297" i="524" a="1"/>
  <c r="J297" i="524"/>
  <c r="J297" i="524" a="1"/>
  <c r="H297" i="524"/>
  <c r="V296" i="524"/>
  <c r="W296" i="524" s="1"/>
  <c r="N296" i="524"/>
  <c r="K296" i="524" a="1"/>
  <c r="K296" i="524" s="1"/>
  <c r="M296" i="524" s="1"/>
  <c r="J296" i="524" a="1"/>
  <c r="J296" i="524" s="1"/>
  <c r="H296" i="524"/>
  <c r="W295" i="524"/>
  <c r="V295" i="524"/>
  <c r="N295" i="524"/>
  <c r="K295" i="524" a="1"/>
  <c r="K295" i="524" s="1"/>
  <c r="M295" i="524" s="1"/>
  <c r="J295" i="524" a="1"/>
  <c r="J295" i="524" s="1"/>
  <c r="H295" i="524"/>
  <c r="V294" i="524"/>
  <c r="W294" i="524" s="1"/>
  <c r="N294" i="524"/>
  <c r="K294" i="524" a="1"/>
  <c r="K294" i="524" s="1"/>
  <c r="M294" i="524" s="1"/>
  <c r="J294" i="524" a="1"/>
  <c r="J294" i="524" s="1"/>
  <c r="H294" i="524"/>
  <c r="V293" i="524"/>
  <c r="W293" i="524" s="1"/>
  <c r="N293" i="524"/>
  <c r="K293" i="524"/>
  <c r="M293" i="524" s="1"/>
  <c r="K293" i="524" a="1"/>
  <c r="J293" i="524"/>
  <c r="J293" i="524" a="1"/>
  <c r="H293" i="524"/>
  <c r="V292" i="524"/>
  <c r="W292" i="524" s="1"/>
  <c r="N292" i="524"/>
  <c r="K292" i="524" a="1"/>
  <c r="K292" i="524" s="1"/>
  <c r="M292" i="524" s="1"/>
  <c r="J292" i="524" a="1"/>
  <c r="J292" i="524" s="1"/>
  <c r="H292" i="524"/>
  <c r="W291" i="524"/>
  <c r="V291" i="524"/>
  <c r="N291" i="524"/>
  <c r="K291" i="524" a="1"/>
  <c r="K291" i="524" s="1"/>
  <c r="M291" i="524" s="1"/>
  <c r="J291" i="524" a="1"/>
  <c r="J291" i="524" s="1"/>
  <c r="H291" i="524"/>
  <c r="V290" i="524"/>
  <c r="W290" i="524" s="1"/>
  <c r="N290" i="524"/>
  <c r="K290" i="524" a="1"/>
  <c r="K290" i="524" s="1"/>
  <c r="J290" i="524" a="1"/>
  <c r="J290" i="524" s="1"/>
  <c r="H290" i="524"/>
  <c r="H305" i="524" s="1"/>
  <c r="AA289" i="524"/>
  <c r="Z289" i="524"/>
  <c r="Y289" i="524"/>
  <c r="X289" i="524"/>
  <c r="U289" i="524"/>
  <c r="T289" i="524"/>
  <c r="S289" i="524"/>
  <c r="R289" i="524"/>
  <c r="Q289" i="524"/>
  <c r="P289" i="524"/>
  <c r="O289" i="524"/>
  <c r="R333" i="524" s="1"/>
  <c r="I289" i="524"/>
  <c r="G289" i="524"/>
  <c r="V288" i="524"/>
  <c r="W288" i="524" s="1"/>
  <c r="N288" i="524"/>
  <c r="K288" i="524" a="1"/>
  <c r="K288" i="524" s="1"/>
  <c r="M288" i="524" s="1"/>
  <c r="J288" i="524" a="1"/>
  <c r="J288" i="524" s="1"/>
  <c r="H288" i="524"/>
  <c r="V287" i="524"/>
  <c r="W287" i="524" s="1"/>
  <c r="N287" i="524"/>
  <c r="K287" i="524" a="1"/>
  <c r="K287" i="524" s="1"/>
  <c r="M287" i="524" s="1"/>
  <c r="J287" i="524" a="1"/>
  <c r="J287" i="524" s="1"/>
  <c r="H287" i="524"/>
  <c r="V286" i="524"/>
  <c r="W286" i="524" s="1"/>
  <c r="N286" i="524"/>
  <c r="K286" i="524" a="1"/>
  <c r="K286" i="524" s="1"/>
  <c r="M286" i="524" s="1"/>
  <c r="J286" i="524" a="1"/>
  <c r="J286" i="524" s="1"/>
  <c r="H286" i="524"/>
  <c r="H285" i="524"/>
  <c r="H284" i="524"/>
  <c r="H283" i="524"/>
  <c r="V282" i="524"/>
  <c r="W282" i="524" s="1"/>
  <c r="N282" i="524"/>
  <c r="K282" i="524" a="1"/>
  <c r="K282" i="524" s="1"/>
  <c r="M282" i="524" s="1"/>
  <c r="J282" i="524" a="1"/>
  <c r="J282" i="524" s="1"/>
  <c r="H282" i="524"/>
  <c r="V281" i="524"/>
  <c r="W281" i="524" s="1"/>
  <c r="N281" i="524"/>
  <c r="K281" i="524"/>
  <c r="M281" i="524" s="1"/>
  <c r="K281" i="524" a="1"/>
  <c r="J281" i="524"/>
  <c r="J281" i="524" a="1"/>
  <c r="H281" i="524"/>
  <c r="N280" i="524"/>
  <c r="K280" i="524" a="1"/>
  <c r="K280" i="524" s="1"/>
  <c r="M280" i="524" s="1"/>
  <c r="H280" i="524"/>
  <c r="N279" i="524"/>
  <c r="K279" i="524" a="1"/>
  <c r="K279" i="524" s="1"/>
  <c r="M279" i="524" s="1"/>
  <c r="H279" i="524"/>
  <c r="N278" i="524"/>
  <c r="K278" i="524" a="1"/>
  <c r="K278" i="524" s="1"/>
  <c r="M278" i="524" s="1"/>
  <c r="H278" i="524"/>
  <c r="N277" i="524"/>
  <c r="K277" i="524"/>
  <c r="M277" i="524" s="1"/>
  <c r="K277" i="524" a="1"/>
  <c r="H277" i="524"/>
  <c r="N276" i="524"/>
  <c r="K276" i="524" a="1"/>
  <c r="K276" i="524" s="1"/>
  <c r="M276" i="524" s="1"/>
  <c r="H276" i="524"/>
  <c r="N275" i="524"/>
  <c r="K275" i="524" a="1"/>
  <c r="K275" i="524" s="1"/>
  <c r="M275" i="524" s="1"/>
  <c r="H275" i="524"/>
  <c r="V274" i="524"/>
  <c r="W274" i="524" s="1"/>
  <c r="N274" i="524"/>
  <c r="K274" i="524" a="1"/>
  <c r="K274" i="524" s="1"/>
  <c r="M274" i="524" s="1"/>
  <c r="J274" i="524" a="1"/>
  <c r="J274" i="524" s="1"/>
  <c r="H274" i="524"/>
  <c r="V273" i="524"/>
  <c r="W273" i="524" s="1"/>
  <c r="N273" i="524"/>
  <c r="K273" i="524"/>
  <c r="M273" i="524" s="1"/>
  <c r="K273" i="524" a="1"/>
  <c r="J273" i="524"/>
  <c r="J273" i="524" a="1"/>
  <c r="H273" i="524"/>
  <c r="V272" i="524"/>
  <c r="W272" i="524" s="1"/>
  <c r="N272" i="524"/>
  <c r="K272" i="524" a="1"/>
  <c r="K272" i="524" s="1"/>
  <c r="M272" i="524" s="1"/>
  <c r="J272" i="524" a="1"/>
  <c r="J272" i="524" s="1"/>
  <c r="H272" i="524"/>
  <c r="W271" i="524"/>
  <c r="V271" i="524"/>
  <c r="N271" i="524"/>
  <c r="K271" i="524" a="1"/>
  <c r="K271" i="524" s="1"/>
  <c r="M271" i="524" s="1"/>
  <c r="J271" i="524" a="1"/>
  <c r="J271" i="524" s="1"/>
  <c r="H271" i="524"/>
  <c r="V270" i="524"/>
  <c r="W270" i="524" s="1"/>
  <c r="N270" i="524"/>
  <c r="K270" i="524" a="1"/>
  <c r="K270" i="524" s="1"/>
  <c r="M270" i="524" s="1"/>
  <c r="J270" i="524" a="1"/>
  <c r="J270" i="524" s="1"/>
  <c r="H270" i="524"/>
  <c r="V269" i="524"/>
  <c r="W269" i="524" s="1"/>
  <c r="N269" i="524"/>
  <c r="K269" i="524"/>
  <c r="M269" i="524" s="1"/>
  <c r="K269" i="524" a="1"/>
  <c r="J269" i="524"/>
  <c r="J269" i="524" a="1"/>
  <c r="H269" i="524"/>
  <c r="V268" i="524"/>
  <c r="W268" i="524" s="1"/>
  <c r="N268" i="524"/>
  <c r="K268" i="524" a="1"/>
  <c r="K268" i="524" s="1"/>
  <c r="M268" i="524" s="1"/>
  <c r="J268" i="524" a="1"/>
  <c r="J268" i="524" s="1"/>
  <c r="H268" i="524"/>
  <c r="W267" i="524"/>
  <c r="V267" i="524"/>
  <c r="N267" i="524"/>
  <c r="K267" i="524" a="1"/>
  <c r="K267" i="524" s="1"/>
  <c r="M267" i="524" s="1"/>
  <c r="J267" i="524" a="1"/>
  <c r="J267" i="524" s="1"/>
  <c r="H267" i="524"/>
  <c r="V266" i="524"/>
  <c r="W266" i="524" s="1"/>
  <c r="N266" i="524"/>
  <c r="K266" i="524" a="1"/>
  <c r="K266" i="524" s="1"/>
  <c r="M266" i="524" s="1"/>
  <c r="J266" i="524" a="1"/>
  <c r="J266" i="524" s="1"/>
  <c r="H266" i="524"/>
  <c r="V265" i="524"/>
  <c r="W265" i="524" s="1"/>
  <c r="N265" i="524"/>
  <c r="K265" i="524"/>
  <c r="M265" i="524" s="1"/>
  <c r="K265" i="524" a="1"/>
  <c r="J265" i="524"/>
  <c r="J265" i="524" a="1"/>
  <c r="H265" i="524"/>
  <c r="V264" i="524"/>
  <c r="W264" i="524" s="1"/>
  <c r="N264" i="524"/>
  <c r="K264" i="524" a="1"/>
  <c r="K264" i="524" s="1"/>
  <c r="M264" i="524" s="1"/>
  <c r="J264" i="524" a="1"/>
  <c r="J264" i="524" s="1"/>
  <c r="H264" i="524"/>
  <c r="W263" i="524"/>
  <c r="V263" i="524"/>
  <c r="N263" i="524"/>
  <c r="K263" i="524" a="1"/>
  <c r="K263" i="524" s="1"/>
  <c r="M263" i="524" s="1"/>
  <c r="J263" i="524" a="1"/>
  <c r="J263" i="524" s="1"/>
  <c r="H263" i="524"/>
  <c r="N262" i="524"/>
  <c r="K262" i="524" a="1"/>
  <c r="K262" i="524" s="1"/>
  <c r="M262" i="524" s="1"/>
  <c r="H262" i="524"/>
  <c r="V261" i="524"/>
  <c r="W261" i="524" s="1"/>
  <c r="N261" i="524"/>
  <c r="K261" i="524"/>
  <c r="M261" i="524" s="1"/>
  <c r="K261" i="524" a="1"/>
  <c r="J261" i="524"/>
  <c r="J261" i="524" a="1"/>
  <c r="H261" i="524"/>
  <c r="V260" i="524"/>
  <c r="W260" i="524" s="1"/>
  <c r="N260" i="524"/>
  <c r="K260" i="524" a="1"/>
  <c r="K260" i="524" s="1"/>
  <c r="M260" i="524" s="1"/>
  <c r="J260" i="524" a="1"/>
  <c r="J260" i="524" s="1"/>
  <c r="H260" i="524"/>
  <c r="W259" i="524"/>
  <c r="V259" i="524"/>
  <c r="N259" i="524"/>
  <c r="K259" i="524" a="1"/>
  <c r="K259" i="524" s="1"/>
  <c r="M259" i="524" s="1"/>
  <c r="J259" i="524" a="1"/>
  <c r="J259" i="524" s="1"/>
  <c r="H259" i="524"/>
  <c r="V258" i="524"/>
  <c r="W258" i="524" s="1"/>
  <c r="N258" i="524"/>
  <c r="K258" i="524" a="1"/>
  <c r="K258" i="524" s="1"/>
  <c r="M258" i="524" s="1"/>
  <c r="J258" i="524" a="1"/>
  <c r="J258" i="524" s="1"/>
  <c r="H258" i="524"/>
  <c r="V257" i="524"/>
  <c r="W257" i="524" s="1"/>
  <c r="N257" i="524"/>
  <c r="K257" i="524"/>
  <c r="M257" i="524" s="1"/>
  <c r="K257" i="524" a="1"/>
  <c r="J257" i="524"/>
  <c r="J257" i="524" a="1"/>
  <c r="H257" i="524"/>
  <c r="V256" i="524"/>
  <c r="W256" i="524" s="1"/>
  <c r="N256" i="524"/>
  <c r="K256" i="524" a="1"/>
  <c r="K256" i="524" s="1"/>
  <c r="M256" i="524" s="1"/>
  <c r="J256" i="524" a="1"/>
  <c r="J256" i="524" s="1"/>
  <c r="H256" i="524"/>
  <c r="W255" i="524"/>
  <c r="V255" i="524"/>
  <c r="N255" i="524"/>
  <c r="N289" i="524" s="1"/>
  <c r="K255" i="524" a="1"/>
  <c r="K255" i="524" s="1"/>
  <c r="J255" i="524" a="1"/>
  <c r="J255" i="524" s="1"/>
  <c r="H255" i="524"/>
  <c r="AA254" i="524"/>
  <c r="Z254" i="524"/>
  <c r="Y254" i="524"/>
  <c r="X254" i="524"/>
  <c r="U254" i="524"/>
  <c r="T254" i="524"/>
  <c r="S254" i="524"/>
  <c r="R254" i="524"/>
  <c r="Q254" i="524"/>
  <c r="P254" i="524"/>
  <c r="O254" i="524"/>
  <c r="I254" i="524"/>
  <c r="G254" i="524"/>
  <c r="H253" i="524"/>
  <c r="H252" i="524"/>
  <c r="H251" i="524"/>
  <c r="H250" i="524"/>
  <c r="H249" i="524"/>
  <c r="H248" i="524"/>
  <c r="K247" i="524" a="1"/>
  <c r="K247" i="524" s="1"/>
  <c r="M247" i="524" s="1"/>
  <c r="H247" i="524"/>
  <c r="K246" i="524" a="1"/>
  <c r="K246" i="524" s="1"/>
  <c r="M246" i="524" s="1"/>
  <c r="H246" i="524"/>
  <c r="K245" i="524" a="1"/>
  <c r="K245" i="524" s="1"/>
  <c r="M245" i="524" s="1"/>
  <c r="H245" i="524"/>
  <c r="K244" i="524" a="1"/>
  <c r="K244" i="524" s="1"/>
  <c r="M244" i="524" s="1"/>
  <c r="H244" i="524"/>
  <c r="V243" i="524"/>
  <c r="W243" i="524" s="1"/>
  <c r="N243" i="524"/>
  <c r="K243" i="524" a="1"/>
  <c r="K243" i="524" s="1"/>
  <c r="M243" i="524" s="1"/>
  <c r="J243" i="524" a="1"/>
  <c r="J243" i="524" s="1"/>
  <c r="H243" i="524"/>
  <c r="V242" i="524"/>
  <c r="W242" i="524" s="1"/>
  <c r="N242" i="524"/>
  <c r="K242" i="524" a="1"/>
  <c r="K242" i="524" s="1"/>
  <c r="M242" i="524" s="1"/>
  <c r="J242" i="524" a="1"/>
  <c r="J242" i="524" s="1"/>
  <c r="H242" i="524"/>
  <c r="V241" i="524"/>
  <c r="W241" i="524" s="1"/>
  <c r="N241" i="524"/>
  <c r="K241" i="524"/>
  <c r="M241" i="524" s="1"/>
  <c r="K241" i="524" a="1"/>
  <c r="J241" i="524"/>
  <c r="J241" i="524" a="1"/>
  <c r="H241" i="524"/>
  <c r="V240" i="524"/>
  <c r="W240" i="524" s="1"/>
  <c r="N240" i="524"/>
  <c r="K240" i="524" a="1"/>
  <c r="K240" i="524" s="1"/>
  <c r="M240" i="524" s="1"/>
  <c r="J240" i="524" a="1"/>
  <c r="J240" i="524" s="1"/>
  <c r="H240" i="524"/>
  <c r="M239" i="524"/>
  <c r="H239" i="524"/>
  <c r="W238" i="524"/>
  <c r="V238" i="524"/>
  <c r="N238" i="524"/>
  <c r="K238" i="524"/>
  <c r="M238" i="524" s="1"/>
  <c r="K238" i="524" a="1"/>
  <c r="J238" i="524" a="1"/>
  <c r="J238" i="524" s="1"/>
  <c r="H238" i="524"/>
  <c r="V237" i="524"/>
  <c r="W237" i="524" s="1"/>
  <c r="N237" i="524"/>
  <c r="K237" i="524" a="1"/>
  <c r="K237" i="524" s="1"/>
  <c r="M237" i="524" s="1"/>
  <c r="J237" i="524" a="1"/>
  <c r="J237" i="524" s="1"/>
  <c r="H237" i="524"/>
  <c r="K236" i="524" a="1"/>
  <c r="K236" i="524" s="1"/>
  <c r="M236" i="524" s="1"/>
  <c r="H236" i="524"/>
  <c r="H235" i="524"/>
  <c r="V234" i="524"/>
  <c r="W234" i="524" s="1"/>
  <c r="N234" i="524"/>
  <c r="K234" i="524" a="1"/>
  <c r="K234" i="524" s="1"/>
  <c r="M234" i="524" s="1"/>
  <c r="J234" i="524" a="1"/>
  <c r="J234" i="524" s="1"/>
  <c r="H234" i="524"/>
  <c r="W233" i="524"/>
  <c r="V233" i="524"/>
  <c r="N233" i="524"/>
  <c r="K233" i="524" a="1"/>
  <c r="K233" i="524" s="1"/>
  <c r="M233" i="524" s="1"/>
  <c r="J233" i="524" a="1"/>
  <c r="J233" i="524" s="1"/>
  <c r="H233" i="524"/>
  <c r="V232" i="524"/>
  <c r="W232" i="524" s="1"/>
  <c r="N232" i="524"/>
  <c r="K232" i="524" a="1"/>
  <c r="K232" i="524" s="1"/>
  <c r="M232" i="524" s="1"/>
  <c r="J232" i="524" a="1"/>
  <c r="J232" i="524" s="1"/>
  <c r="H232" i="524"/>
  <c r="V231" i="524"/>
  <c r="W231" i="524" s="1"/>
  <c r="N231" i="524"/>
  <c r="K231" i="524"/>
  <c r="M231" i="524" s="1"/>
  <c r="K231" i="524" a="1"/>
  <c r="J231" i="524"/>
  <c r="J231" i="524" a="1"/>
  <c r="H231" i="524"/>
  <c r="V230" i="524"/>
  <c r="W230" i="524" s="1"/>
  <c r="N230" i="524"/>
  <c r="K230" i="524" a="1"/>
  <c r="K230" i="524" s="1"/>
  <c r="M230" i="524" s="1"/>
  <c r="J230" i="524" a="1"/>
  <c r="J230" i="524" s="1"/>
  <c r="H230" i="524"/>
  <c r="W229" i="524"/>
  <c r="V229" i="524"/>
  <c r="N229" i="524"/>
  <c r="K229" i="524" a="1"/>
  <c r="K229" i="524" s="1"/>
  <c r="M229" i="524" s="1"/>
  <c r="J229" i="524" a="1"/>
  <c r="J229" i="524" s="1"/>
  <c r="H229" i="524"/>
  <c r="V228" i="524"/>
  <c r="W228" i="524" s="1"/>
  <c r="N228" i="524"/>
  <c r="K228" i="524" a="1"/>
  <c r="K228" i="524" s="1"/>
  <c r="M228" i="524" s="1"/>
  <c r="J228" i="524" a="1"/>
  <c r="J228" i="524" s="1"/>
  <c r="H228" i="524"/>
  <c r="W227" i="524"/>
  <c r="V227" i="524"/>
  <c r="N227" i="524"/>
  <c r="K227" i="524"/>
  <c r="M227" i="524" s="1"/>
  <c r="K227" i="524" a="1"/>
  <c r="J227" i="524" a="1"/>
  <c r="J227" i="524" s="1"/>
  <c r="H227" i="524"/>
  <c r="V226" i="524"/>
  <c r="W226" i="524" s="1"/>
  <c r="N226" i="524"/>
  <c r="K226" i="524" a="1"/>
  <c r="K226" i="524" s="1"/>
  <c r="M226" i="524" s="1"/>
  <c r="J226" i="524" a="1"/>
  <c r="J226" i="524" s="1"/>
  <c r="H226" i="524"/>
  <c r="W225" i="524"/>
  <c r="V225" i="524"/>
  <c r="N225" i="524"/>
  <c r="K225" i="524" a="1"/>
  <c r="K225" i="524" s="1"/>
  <c r="M225" i="524" s="1"/>
  <c r="J225" i="524" a="1"/>
  <c r="J225" i="524" s="1"/>
  <c r="H225" i="524"/>
  <c r="N224" i="524"/>
  <c r="K224" i="524" a="1"/>
  <c r="K224" i="524" s="1"/>
  <c r="M224" i="524" s="1"/>
  <c r="H224" i="524"/>
  <c r="N223" i="524"/>
  <c r="K223" i="524"/>
  <c r="M223" i="524" s="1"/>
  <c r="K223" i="524" a="1"/>
  <c r="H223" i="524"/>
  <c r="N222" i="524"/>
  <c r="K222" i="524" a="1"/>
  <c r="K222" i="524" s="1"/>
  <c r="M222" i="524" s="1"/>
  <c r="H222" i="524"/>
  <c r="N221" i="524"/>
  <c r="K221" i="524" a="1"/>
  <c r="K221" i="524" s="1"/>
  <c r="M221" i="524" s="1"/>
  <c r="H221" i="524"/>
  <c r="N220" i="524"/>
  <c r="K220" i="524" a="1"/>
  <c r="K220" i="524" s="1"/>
  <c r="M220" i="524" s="1"/>
  <c r="H220" i="524"/>
  <c r="N219" i="524"/>
  <c r="K219" i="524" a="1"/>
  <c r="K219" i="524" s="1"/>
  <c r="M219" i="524" s="1"/>
  <c r="H219" i="524"/>
  <c r="N218" i="524"/>
  <c r="K218" i="524" a="1"/>
  <c r="K218" i="524" s="1"/>
  <c r="M218" i="524" s="1"/>
  <c r="H218" i="524"/>
  <c r="N217" i="524"/>
  <c r="K217" i="524" a="1"/>
  <c r="K217" i="524" s="1"/>
  <c r="M217" i="524" s="1"/>
  <c r="H217" i="524"/>
  <c r="V216" i="524"/>
  <c r="W216" i="524" s="1"/>
  <c r="N216" i="524"/>
  <c r="K216" i="524" a="1"/>
  <c r="K216" i="524" s="1"/>
  <c r="M216" i="524" s="1"/>
  <c r="J216" i="524" a="1"/>
  <c r="J216" i="524" s="1"/>
  <c r="H216" i="524"/>
  <c r="V215" i="524"/>
  <c r="W215" i="524" s="1"/>
  <c r="N215" i="524"/>
  <c r="K215" i="524" a="1"/>
  <c r="K215" i="524" s="1"/>
  <c r="M215" i="524" s="1"/>
  <c r="J215" i="524" a="1"/>
  <c r="J215" i="524" s="1"/>
  <c r="H215" i="524"/>
  <c r="W214" i="524"/>
  <c r="V214" i="524"/>
  <c r="N214" i="524"/>
  <c r="K214" i="524" a="1"/>
  <c r="K214" i="524" s="1"/>
  <c r="M214" i="524" s="1"/>
  <c r="J214" i="524" a="1"/>
  <c r="J214" i="524" s="1"/>
  <c r="H214" i="524"/>
  <c r="V213" i="524"/>
  <c r="W213" i="524" s="1"/>
  <c r="N213" i="524"/>
  <c r="K213" i="524" a="1"/>
  <c r="K213" i="524" s="1"/>
  <c r="M213" i="524" s="1"/>
  <c r="J213" i="524" a="1"/>
  <c r="J213" i="524" s="1"/>
  <c r="H213" i="524"/>
  <c r="V212" i="524"/>
  <c r="W212" i="524" s="1"/>
  <c r="N212" i="524"/>
  <c r="K212" i="524"/>
  <c r="M212" i="524" s="1"/>
  <c r="K212" i="524" a="1"/>
  <c r="J212" i="524"/>
  <c r="J212" i="524" a="1"/>
  <c r="H212" i="524"/>
  <c r="V211" i="524"/>
  <c r="W211" i="524" s="1"/>
  <c r="N211" i="524"/>
  <c r="K211" i="524" a="1"/>
  <c r="K211" i="524" s="1"/>
  <c r="M211" i="524" s="1"/>
  <c r="J211" i="524" a="1"/>
  <c r="J211" i="524" s="1"/>
  <c r="H211" i="524"/>
  <c r="W210" i="524"/>
  <c r="V210" i="524"/>
  <c r="N210" i="524"/>
  <c r="K210" i="524" a="1"/>
  <c r="K210" i="524" s="1"/>
  <c r="M210" i="524" s="1"/>
  <c r="J210" i="524" a="1"/>
  <c r="J210" i="524" s="1"/>
  <c r="H210" i="524"/>
  <c r="V209" i="524"/>
  <c r="W209" i="524" s="1"/>
  <c r="N209" i="524"/>
  <c r="K209" i="524" a="1"/>
  <c r="K209" i="524" s="1"/>
  <c r="M209" i="524" s="1"/>
  <c r="J209" i="524" a="1"/>
  <c r="J209" i="524" s="1"/>
  <c r="H209" i="524"/>
  <c r="V208" i="524"/>
  <c r="W208" i="524" s="1"/>
  <c r="N208" i="524"/>
  <c r="K208" i="524"/>
  <c r="M208" i="524" s="1"/>
  <c r="K208" i="524" a="1"/>
  <c r="J208" i="524"/>
  <c r="J208" i="524" a="1"/>
  <c r="H208" i="524"/>
  <c r="V207" i="524"/>
  <c r="W207" i="524" s="1"/>
  <c r="N207" i="524"/>
  <c r="K207" i="524" a="1"/>
  <c r="K207" i="524" s="1"/>
  <c r="M207" i="524" s="1"/>
  <c r="J207" i="524" a="1"/>
  <c r="J207" i="524" s="1"/>
  <c r="H207" i="524"/>
  <c r="W206" i="524"/>
  <c r="V206" i="524"/>
  <c r="N206" i="524"/>
  <c r="K206" i="524" a="1"/>
  <c r="K206" i="524" s="1"/>
  <c r="M206" i="524" s="1"/>
  <c r="J206" i="524" a="1"/>
  <c r="J206" i="524" s="1"/>
  <c r="H206" i="524"/>
  <c r="V205" i="524"/>
  <c r="W205" i="524" s="1"/>
  <c r="N205" i="524"/>
  <c r="K205" i="524" a="1"/>
  <c r="K205" i="524" s="1"/>
  <c r="M205" i="524" s="1"/>
  <c r="J205" i="524" a="1"/>
  <c r="J205" i="524" s="1"/>
  <c r="H205" i="524"/>
  <c r="H204" i="524"/>
  <c r="H203" i="524"/>
  <c r="H202" i="524"/>
  <c r="V201" i="524"/>
  <c r="W201" i="524" s="1"/>
  <c r="N201" i="524"/>
  <c r="K201" i="524" a="1"/>
  <c r="K201" i="524" s="1"/>
  <c r="M201" i="524" s="1"/>
  <c r="J201" i="524" a="1"/>
  <c r="J201" i="524" s="1"/>
  <c r="H201" i="524"/>
  <c r="V200" i="524"/>
  <c r="W200" i="524" s="1"/>
  <c r="N200" i="524"/>
  <c r="K200" i="524" a="1"/>
  <c r="K200" i="524" s="1"/>
  <c r="M200" i="524" s="1"/>
  <c r="J200" i="524" a="1"/>
  <c r="J200" i="524" s="1"/>
  <c r="H200" i="524"/>
  <c r="V199" i="524"/>
  <c r="W199" i="524" s="1"/>
  <c r="N199" i="524"/>
  <c r="K199" i="524" a="1"/>
  <c r="K199" i="524" s="1"/>
  <c r="M199" i="524" s="1"/>
  <c r="J199" i="524" a="1"/>
  <c r="J199" i="524" s="1"/>
  <c r="H199" i="524"/>
  <c r="H198" i="524"/>
  <c r="V197" i="524"/>
  <c r="V254" i="524" s="1"/>
  <c r="W254" i="524" s="1"/>
  <c r="N197" i="524"/>
  <c r="K197" i="524" a="1"/>
  <c r="K197" i="524" s="1"/>
  <c r="J197" i="524" a="1"/>
  <c r="J197" i="524" s="1"/>
  <c r="H197" i="524"/>
  <c r="AA196" i="524"/>
  <c r="AA329" i="524" s="1"/>
  <c r="Z196" i="524"/>
  <c r="Z329" i="524" s="1"/>
  <c r="Y196" i="524"/>
  <c r="Y329" i="524" s="1"/>
  <c r="X196" i="524"/>
  <c r="X329" i="524" s="1"/>
  <c r="U196" i="524"/>
  <c r="U329" i="524" s="1"/>
  <c r="T196" i="524"/>
  <c r="T329" i="524" s="1"/>
  <c r="S196" i="524"/>
  <c r="S329" i="524" s="1"/>
  <c r="R196" i="524"/>
  <c r="R329" i="524" s="1"/>
  <c r="Q196" i="524"/>
  <c r="Q329" i="524" s="1"/>
  <c r="P196" i="524"/>
  <c r="O196" i="524"/>
  <c r="I196" i="524"/>
  <c r="I329" i="524" s="1"/>
  <c r="B337" i="524" s="1"/>
  <c r="G196" i="524"/>
  <c r="G329" i="524" s="1"/>
  <c r="V195" i="524"/>
  <c r="W195" i="524" s="1"/>
  <c r="N195" i="524"/>
  <c r="K195" i="524" a="1"/>
  <c r="K195" i="524" s="1"/>
  <c r="M195" i="524" s="1"/>
  <c r="J195" i="524" a="1"/>
  <c r="J195" i="524" s="1"/>
  <c r="H195" i="524"/>
  <c r="V194" i="524"/>
  <c r="W194" i="524" s="1"/>
  <c r="N194" i="524"/>
  <c r="K194" i="524"/>
  <c r="M194" i="524" s="1"/>
  <c r="K194" i="524" a="1"/>
  <c r="J194" i="524" a="1"/>
  <c r="J194" i="524" s="1"/>
  <c r="H194" i="524"/>
  <c r="K193" i="524" a="1"/>
  <c r="K193" i="524" s="1"/>
  <c r="M193" i="524" s="1"/>
  <c r="H193" i="524"/>
  <c r="K192" i="524" a="1"/>
  <c r="K192" i="524" s="1"/>
  <c r="M192" i="524" s="1"/>
  <c r="H192" i="524"/>
  <c r="K191" i="524" a="1"/>
  <c r="K191" i="524" s="1"/>
  <c r="M191" i="524" s="1"/>
  <c r="H191" i="524"/>
  <c r="K190" i="524" a="1"/>
  <c r="K190" i="524" s="1"/>
  <c r="M190" i="524" s="1"/>
  <c r="H190" i="524"/>
  <c r="V189" i="524"/>
  <c r="W189" i="524" s="1"/>
  <c r="N189" i="524"/>
  <c r="K189" i="524" a="1"/>
  <c r="K189" i="524" s="1"/>
  <c r="M189" i="524" s="1"/>
  <c r="J189" i="524" a="1"/>
  <c r="J189" i="524" s="1"/>
  <c r="H189" i="524"/>
  <c r="V188" i="524"/>
  <c r="W188" i="524" s="1"/>
  <c r="N188" i="524"/>
  <c r="K188" i="524" a="1"/>
  <c r="K188" i="524" s="1"/>
  <c r="M188" i="524" s="1"/>
  <c r="J188" i="524" a="1"/>
  <c r="J188" i="524" s="1"/>
  <c r="H188" i="524"/>
  <c r="V187" i="524"/>
  <c r="W187" i="524" s="1"/>
  <c r="N187" i="524"/>
  <c r="K187" i="524" a="1"/>
  <c r="K187" i="524" s="1"/>
  <c r="M187" i="524" s="1"/>
  <c r="J187" i="524" a="1"/>
  <c r="J187" i="524" s="1"/>
  <c r="H187" i="524"/>
  <c r="N186" i="524"/>
  <c r="K186" i="524" a="1"/>
  <c r="K186" i="524" s="1"/>
  <c r="M186" i="524" s="1"/>
  <c r="J186" i="524" a="1"/>
  <c r="J186" i="524" s="1"/>
  <c r="H186" i="524"/>
  <c r="N185" i="524"/>
  <c r="K185" i="524" a="1"/>
  <c r="K185" i="524" s="1"/>
  <c r="M185" i="524" s="1"/>
  <c r="J185" i="524" a="1"/>
  <c r="J185" i="524" s="1"/>
  <c r="H185" i="524"/>
  <c r="W184" i="524"/>
  <c r="V184" i="524"/>
  <c r="N184" i="524"/>
  <c r="K184" i="524" a="1"/>
  <c r="K184" i="524" s="1"/>
  <c r="M184" i="524" s="1"/>
  <c r="J184" i="524" a="1"/>
  <c r="J184" i="524" s="1"/>
  <c r="H184" i="524"/>
  <c r="V183" i="524"/>
  <c r="W183" i="524" s="1"/>
  <c r="N183" i="524"/>
  <c r="K183" i="524" a="1"/>
  <c r="K183" i="524" s="1"/>
  <c r="M183" i="524" s="1"/>
  <c r="H183" i="524"/>
  <c r="N182" i="524"/>
  <c r="K182" i="524" a="1"/>
  <c r="K182" i="524" s="1"/>
  <c r="M182" i="524" s="1"/>
  <c r="H182" i="524"/>
  <c r="N181" i="524"/>
  <c r="K181" i="524" a="1"/>
  <c r="K181" i="524" s="1"/>
  <c r="M181" i="524" s="1"/>
  <c r="H181" i="524"/>
  <c r="W180" i="524"/>
  <c r="V180" i="524"/>
  <c r="N180" i="524"/>
  <c r="K180" i="524" a="1"/>
  <c r="K180" i="524" s="1"/>
  <c r="M180" i="524" s="1"/>
  <c r="J180" i="524" a="1"/>
  <c r="J180" i="524" s="1"/>
  <c r="H180" i="524"/>
  <c r="V179" i="524"/>
  <c r="W179" i="524" s="1"/>
  <c r="N179" i="524"/>
  <c r="K179" i="524" a="1"/>
  <c r="K179" i="524" s="1"/>
  <c r="M179" i="524" s="1"/>
  <c r="J179" i="524" a="1"/>
  <c r="J179" i="524" s="1"/>
  <c r="H179" i="524"/>
  <c r="V178" i="524"/>
  <c r="W178" i="524" s="1"/>
  <c r="N178" i="524"/>
  <c r="K178" i="524" a="1"/>
  <c r="K178" i="524" s="1"/>
  <c r="M178" i="524" s="1"/>
  <c r="J178" i="524" a="1"/>
  <c r="J178" i="524" s="1"/>
  <c r="H178" i="524"/>
  <c r="V177" i="524"/>
  <c r="W177" i="524" s="1"/>
  <c r="N177" i="524"/>
  <c r="K177" i="524" a="1"/>
  <c r="K177" i="524" s="1"/>
  <c r="M177" i="524" s="1"/>
  <c r="J177" i="524" a="1"/>
  <c r="J177" i="524" s="1"/>
  <c r="H177" i="524"/>
  <c r="V176" i="524"/>
  <c r="W176" i="524" s="1"/>
  <c r="N176" i="524"/>
  <c r="K176" i="524"/>
  <c r="M176" i="524" s="1"/>
  <c r="K176" i="524" a="1"/>
  <c r="J176" i="524" a="1"/>
  <c r="J176" i="524" s="1"/>
  <c r="H176" i="524"/>
  <c r="V175" i="524"/>
  <c r="V196" i="524" s="1"/>
  <c r="N175" i="524"/>
  <c r="K175" i="524" a="1"/>
  <c r="K175" i="524" s="1"/>
  <c r="J175" i="524" a="1"/>
  <c r="J175" i="524" s="1"/>
  <c r="H175" i="524"/>
  <c r="H196" i="524" s="1"/>
  <c r="X168" i="524"/>
  <c r="Q520" i="524" s="1"/>
  <c r="X167" i="524"/>
  <c r="Q519" i="524" s="1"/>
  <c r="G167" i="524"/>
  <c r="C167" i="524"/>
  <c r="X166" i="524"/>
  <c r="Q518" i="524" s="1"/>
  <c r="I166" i="524"/>
  <c r="E166" i="524"/>
  <c r="K166" i="524" s="1"/>
  <c r="M166" i="524" s="1"/>
  <c r="I165" i="524"/>
  <c r="E165" i="524"/>
  <c r="K165" i="524" s="1"/>
  <c r="M165" i="524" s="1"/>
  <c r="I164" i="524"/>
  <c r="E164" i="524"/>
  <c r="K164" i="524" s="1"/>
  <c r="M164" i="524" s="1"/>
  <c r="X163" i="524"/>
  <c r="Q515" i="524" s="1"/>
  <c r="I163" i="524"/>
  <c r="I167" i="524" s="1"/>
  <c r="E163" i="524"/>
  <c r="E167" i="524" s="1"/>
  <c r="AA160" i="524"/>
  <c r="Z160" i="524"/>
  <c r="Y160" i="524"/>
  <c r="X160" i="524"/>
  <c r="U160" i="524"/>
  <c r="T160" i="524"/>
  <c r="S160" i="524"/>
  <c r="R160" i="524"/>
  <c r="Q160" i="524"/>
  <c r="P160" i="524"/>
  <c r="O160" i="524"/>
  <c r="R168" i="524" s="1"/>
  <c r="I160" i="524"/>
  <c r="G160" i="524"/>
  <c r="C520" i="524" s="1"/>
  <c r="H159" i="524"/>
  <c r="H158" i="524"/>
  <c r="H157" i="524"/>
  <c r="V156" i="524"/>
  <c r="W156" i="524" s="1"/>
  <c r="N156" i="524"/>
  <c r="K156" i="524"/>
  <c r="K156" i="524" a="1"/>
  <c r="J156" i="524" a="1"/>
  <c r="J156" i="524" s="1"/>
  <c r="H156" i="524"/>
  <c r="D156" i="524"/>
  <c r="V155" i="524"/>
  <c r="W155" i="524" s="1"/>
  <c r="N155" i="524"/>
  <c r="K155" i="524" a="1"/>
  <c r="K155" i="524" s="1"/>
  <c r="M155" i="524" s="1"/>
  <c r="J155" i="524" a="1"/>
  <c r="J155" i="524" s="1"/>
  <c r="H155" i="524"/>
  <c r="H154" i="524"/>
  <c r="H153" i="524"/>
  <c r="V152" i="524"/>
  <c r="W152" i="524" s="1"/>
  <c r="N152" i="524"/>
  <c r="K152" i="524" a="1"/>
  <c r="K152" i="524" s="1"/>
  <c r="M152" i="524" s="1"/>
  <c r="J152" i="524" a="1"/>
  <c r="J152" i="524" s="1"/>
  <c r="H152" i="524"/>
  <c r="V151" i="524"/>
  <c r="W151" i="524" s="1"/>
  <c r="N151" i="524"/>
  <c r="K151" i="524"/>
  <c r="M151" i="524" s="1"/>
  <c r="K151" i="524" a="1"/>
  <c r="J151" i="524"/>
  <c r="J151" i="524" a="1"/>
  <c r="H151" i="524"/>
  <c r="H150" i="524"/>
  <c r="W149" i="524"/>
  <c r="V149" i="524"/>
  <c r="N149" i="524"/>
  <c r="K149" i="524" a="1"/>
  <c r="K149" i="524" s="1"/>
  <c r="M149" i="524" s="1"/>
  <c r="J149" i="524" a="1"/>
  <c r="J149" i="524" s="1"/>
  <c r="H149" i="524"/>
  <c r="V148" i="524"/>
  <c r="W148" i="524" s="1"/>
  <c r="N148" i="524"/>
  <c r="K148" i="524" a="1"/>
  <c r="K148" i="524" s="1"/>
  <c r="M148" i="524" s="1"/>
  <c r="J148" i="524" a="1"/>
  <c r="J148" i="524" s="1"/>
  <c r="H148" i="524"/>
  <c r="V147" i="524"/>
  <c r="W147" i="524" s="1"/>
  <c r="N147" i="524"/>
  <c r="K147" i="524"/>
  <c r="M147" i="524" s="1"/>
  <c r="K147" i="524" a="1"/>
  <c r="J147" i="524"/>
  <c r="J147" i="524" a="1"/>
  <c r="H147" i="524"/>
  <c r="V146" i="524"/>
  <c r="W146" i="524" s="1"/>
  <c r="N146" i="524"/>
  <c r="N160" i="524" s="1"/>
  <c r="K146" i="524" a="1"/>
  <c r="K146" i="524" s="1"/>
  <c r="J146" i="524" a="1"/>
  <c r="J146" i="524" s="1"/>
  <c r="H146" i="524"/>
  <c r="H160" i="524" s="1"/>
  <c r="AA145" i="524"/>
  <c r="Z145" i="524"/>
  <c r="Y145" i="524"/>
  <c r="X145" i="524"/>
  <c r="U145" i="524"/>
  <c r="T145" i="524"/>
  <c r="S145" i="524"/>
  <c r="Q145" i="524"/>
  <c r="P145" i="524"/>
  <c r="O145" i="524"/>
  <c r="I145" i="524"/>
  <c r="G145" i="524"/>
  <c r="C519" i="524" s="1"/>
  <c r="V144" i="524"/>
  <c r="W144" i="524" s="1"/>
  <c r="N144" i="524"/>
  <c r="K144" i="524"/>
  <c r="M144" i="524" s="1"/>
  <c r="K144" i="524" a="1"/>
  <c r="J144" i="524"/>
  <c r="J144" i="524" a="1"/>
  <c r="H144" i="524"/>
  <c r="H143" i="524"/>
  <c r="V142" i="524"/>
  <c r="W142" i="524" s="1"/>
  <c r="N142" i="524"/>
  <c r="K142" i="524" a="1"/>
  <c r="K142" i="524" s="1"/>
  <c r="M142" i="524" s="1"/>
  <c r="J142" i="524" a="1"/>
  <c r="J142" i="524" s="1"/>
  <c r="H142" i="524"/>
  <c r="V141" i="524"/>
  <c r="W141" i="524" s="1"/>
  <c r="N141" i="524"/>
  <c r="K141" i="524" a="1"/>
  <c r="K141" i="524" s="1"/>
  <c r="M141" i="524" s="1"/>
  <c r="J141" i="524" a="1"/>
  <c r="J141" i="524" s="1"/>
  <c r="H141" i="524"/>
  <c r="V140" i="524"/>
  <c r="W140" i="524" s="1"/>
  <c r="N140" i="524"/>
  <c r="K140" i="524"/>
  <c r="M140" i="524" s="1"/>
  <c r="K140" i="524" a="1"/>
  <c r="J140" i="524"/>
  <c r="J140" i="524" a="1"/>
  <c r="H140" i="524"/>
  <c r="V139" i="524"/>
  <c r="W139" i="524" s="1"/>
  <c r="N139" i="524"/>
  <c r="K139" i="524" a="1"/>
  <c r="K139" i="524" s="1"/>
  <c r="M139" i="524" s="1"/>
  <c r="J139" i="524" a="1"/>
  <c r="J139" i="524" s="1"/>
  <c r="H139" i="524"/>
  <c r="V138" i="524"/>
  <c r="V145" i="524" s="1"/>
  <c r="W145" i="524" s="1"/>
  <c r="N138" i="524"/>
  <c r="N145" i="524" s="1"/>
  <c r="K138" i="524"/>
  <c r="M138" i="524" s="1"/>
  <c r="K138" i="524" a="1"/>
  <c r="J138" i="524"/>
  <c r="J138" i="524" a="1"/>
  <c r="H138" i="524"/>
  <c r="H145" i="524" s="1"/>
  <c r="AA137" i="524"/>
  <c r="Z137" i="524"/>
  <c r="Y137" i="524"/>
  <c r="X137" i="524"/>
  <c r="U137" i="524"/>
  <c r="T137" i="524"/>
  <c r="S137" i="524"/>
  <c r="Q137" i="524"/>
  <c r="P137" i="524"/>
  <c r="O137" i="524"/>
  <c r="R166" i="524" s="1"/>
  <c r="I137" i="524"/>
  <c r="G137" i="524"/>
  <c r="C518" i="524" s="1"/>
  <c r="V136" i="524"/>
  <c r="W136" i="524" s="1"/>
  <c r="N136" i="524"/>
  <c r="K136" i="524" a="1"/>
  <c r="K136" i="524" s="1"/>
  <c r="M136" i="524" s="1"/>
  <c r="J136" i="524" a="1"/>
  <c r="J136" i="524" s="1"/>
  <c r="H136" i="524"/>
  <c r="V135" i="524"/>
  <c r="W135" i="524" s="1"/>
  <c r="N135" i="524"/>
  <c r="K135" i="524" a="1"/>
  <c r="K135" i="524" s="1"/>
  <c r="M135" i="524" s="1"/>
  <c r="J135" i="524" a="1"/>
  <c r="J135" i="524" s="1"/>
  <c r="H135" i="524"/>
  <c r="V134" i="524"/>
  <c r="W134" i="524" s="1"/>
  <c r="N134" i="524"/>
  <c r="K134" i="524" a="1"/>
  <c r="K134" i="524" s="1"/>
  <c r="M134" i="524" s="1"/>
  <c r="J134" i="524" a="1"/>
  <c r="J134" i="524" s="1"/>
  <c r="H134" i="524"/>
  <c r="V133" i="524"/>
  <c r="W133" i="524" s="1"/>
  <c r="N133" i="524"/>
  <c r="K133" i="524"/>
  <c r="M133" i="524" s="1"/>
  <c r="K133" i="524" a="1"/>
  <c r="J133" i="524"/>
  <c r="J133" i="524" a="1"/>
  <c r="H133" i="524"/>
  <c r="V132" i="524"/>
  <c r="W132" i="524" s="1"/>
  <c r="N132" i="524"/>
  <c r="K132" i="524" a="1"/>
  <c r="K132" i="524" s="1"/>
  <c r="M132" i="524" s="1"/>
  <c r="J132" i="524" a="1"/>
  <c r="J132" i="524" s="1"/>
  <c r="H132" i="524"/>
  <c r="W131" i="524"/>
  <c r="V131" i="524"/>
  <c r="N131" i="524"/>
  <c r="K131" i="524" a="1"/>
  <c r="K131" i="524" s="1"/>
  <c r="M131" i="524" s="1"/>
  <c r="J131" i="524" a="1"/>
  <c r="J131" i="524" s="1"/>
  <c r="H131" i="524"/>
  <c r="V130" i="524"/>
  <c r="W130" i="524" s="1"/>
  <c r="N130" i="524"/>
  <c r="K130" i="524" a="1"/>
  <c r="K130" i="524" s="1"/>
  <c r="M130" i="524" s="1"/>
  <c r="J130" i="524" a="1"/>
  <c r="J130" i="524" s="1"/>
  <c r="H130" i="524"/>
  <c r="V129" i="524"/>
  <c r="W129" i="524" s="1"/>
  <c r="N129" i="524"/>
  <c r="K129" i="524"/>
  <c r="M129" i="524" s="1"/>
  <c r="K129" i="524" a="1"/>
  <c r="J129" i="524"/>
  <c r="J129" i="524" a="1"/>
  <c r="H129" i="524"/>
  <c r="V128" i="524"/>
  <c r="W128" i="524" s="1"/>
  <c r="N128" i="524"/>
  <c r="K128" i="524" a="1"/>
  <c r="K128" i="524" s="1"/>
  <c r="M128" i="524" s="1"/>
  <c r="J128" i="524" a="1"/>
  <c r="J128" i="524" s="1"/>
  <c r="H128" i="524"/>
  <c r="W127" i="524"/>
  <c r="V127" i="524"/>
  <c r="N127" i="524"/>
  <c r="K127" i="524" a="1"/>
  <c r="K127" i="524" s="1"/>
  <c r="M127" i="524" s="1"/>
  <c r="J127" i="524" a="1"/>
  <c r="J127" i="524" s="1"/>
  <c r="H127" i="524"/>
  <c r="V126" i="524"/>
  <c r="W126" i="524" s="1"/>
  <c r="N126" i="524"/>
  <c r="K126" i="524" a="1"/>
  <c r="K126" i="524" s="1"/>
  <c r="M126" i="524" s="1"/>
  <c r="J126" i="524" a="1"/>
  <c r="J126" i="524" s="1"/>
  <c r="H126" i="524"/>
  <c r="V125" i="524"/>
  <c r="W125" i="524" s="1"/>
  <c r="N125" i="524"/>
  <c r="K125" i="524"/>
  <c r="M125" i="524" s="1"/>
  <c r="K125" i="524" a="1"/>
  <c r="J125" i="524"/>
  <c r="J125" i="524" a="1"/>
  <c r="H125" i="524"/>
  <c r="V124" i="524"/>
  <c r="W124" i="524" s="1"/>
  <c r="N124" i="524"/>
  <c r="K124" i="524" a="1"/>
  <c r="K124" i="524" s="1"/>
  <c r="M124" i="524" s="1"/>
  <c r="J124" i="524" a="1"/>
  <c r="J124" i="524" s="1"/>
  <c r="H124" i="524"/>
  <c r="H124" i="505" s="1"/>
  <c r="V123" i="524"/>
  <c r="W123" i="524" s="1"/>
  <c r="N123" i="524"/>
  <c r="K123" i="524" a="1"/>
  <c r="K123" i="524" s="1"/>
  <c r="M123" i="524" s="1"/>
  <c r="J123" i="524" a="1"/>
  <c r="J123" i="524" s="1"/>
  <c r="H123" i="524"/>
  <c r="V122" i="524"/>
  <c r="W122" i="524" s="1"/>
  <c r="N122" i="524"/>
  <c r="N137" i="524" s="1"/>
  <c r="K122" i="524" a="1"/>
  <c r="K122" i="524" s="1"/>
  <c r="J122" i="524" a="1"/>
  <c r="J122" i="524" s="1"/>
  <c r="H122" i="524"/>
  <c r="AA121" i="524"/>
  <c r="Z121" i="524"/>
  <c r="Y121" i="524"/>
  <c r="X121" i="524"/>
  <c r="U121" i="524"/>
  <c r="T121" i="524"/>
  <c r="S121" i="524"/>
  <c r="R121" i="524"/>
  <c r="Q121" i="524"/>
  <c r="P121" i="524"/>
  <c r="O121" i="524"/>
  <c r="R165" i="524" s="1"/>
  <c r="I121" i="524"/>
  <c r="G121" i="524"/>
  <c r="C517" i="524" s="1"/>
  <c r="V120" i="524"/>
  <c r="W120" i="524" s="1"/>
  <c r="N120" i="524"/>
  <c r="K120" i="524" a="1"/>
  <c r="K120" i="524" s="1"/>
  <c r="M120" i="524" s="1"/>
  <c r="J120" i="524" a="1"/>
  <c r="J120" i="524" s="1"/>
  <c r="H120" i="524"/>
  <c r="V119" i="524"/>
  <c r="W119" i="524" s="1"/>
  <c r="N119" i="524"/>
  <c r="K119" i="524" a="1"/>
  <c r="K119" i="524" s="1"/>
  <c r="M119" i="524" s="1"/>
  <c r="J119" i="524" a="1"/>
  <c r="J119" i="524" s="1"/>
  <c r="H119" i="524"/>
  <c r="V118" i="524"/>
  <c r="W118" i="524" s="1"/>
  <c r="N118" i="524"/>
  <c r="K118" i="524" a="1"/>
  <c r="K118" i="524" s="1"/>
  <c r="M118" i="524" s="1"/>
  <c r="J118" i="524" a="1"/>
  <c r="J118" i="524" s="1"/>
  <c r="H118" i="524"/>
  <c r="K117" i="524" a="1"/>
  <c r="K117" i="524" s="1"/>
  <c r="H117" i="524"/>
  <c r="K116" i="524" a="1"/>
  <c r="K116" i="524" s="1"/>
  <c r="H116" i="524"/>
  <c r="K115" i="524"/>
  <c r="K115" i="524" a="1"/>
  <c r="H115" i="524"/>
  <c r="V114" i="524"/>
  <c r="W114" i="524" s="1"/>
  <c r="N114" i="524"/>
  <c r="K114" i="524" a="1"/>
  <c r="K114" i="524" s="1"/>
  <c r="M114" i="524" s="1"/>
  <c r="J114" i="524" a="1"/>
  <c r="J114" i="524" s="1"/>
  <c r="H114" i="524"/>
  <c r="W113" i="524"/>
  <c r="V113" i="524"/>
  <c r="N113" i="524"/>
  <c r="K113" i="524" a="1"/>
  <c r="K113" i="524" s="1"/>
  <c r="M113" i="524" s="1"/>
  <c r="J113" i="524" a="1"/>
  <c r="J113" i="524" s="1"/>
  <c r="H113" i="524"/>
  <c r="N112" i="524"/>
  <c r="K112" i="524" a="1"/>
  <c r="K112" i="524" s="1"/>
  <c r="M112" i="524" s="1"/>
  <c r="H112" i="524"/>
  <c r="N111" i="524"/>
  <c r="K111" i="524"/>
  <c r="M111" i="524" s="1"/>
  <c r="K111" i="524" a="1"/>
  <c r="H111" i="524"/>
  <c r="N110" i="524"/>
  <c r="K110" i="524" a="1"/>
  <c r="K110" i="524" s="1"/>
  <c r="M110" i="524" s="1"/>
  <c r="H110" i="524"/>
  <c r="N109" i="524"/>
  <c r="K109" i="524" a="1"/>
  <c r="K109" i="524" s="1"/>
  <c r="M109" i="524" s="1"/>
  <c r="H109" i="524"/>
  <c r="N108" i="524"/>
  <c r="K108" i="524" a="1"/>
  <c r="K108" i="524" s="1"/>
  <c r="M108" i="524" s="1"/>
  <c r="H108" i="524"/>
  <c r="N107" i="524"/>
  <c r="K107" i="524"/>
  <c r="M107" i="524" s="1"/>
  <c r="K107" i="524" a="1"/>
  <c r="H107" i="524"/>
  <c r="V106" i="524"/>
  <c r="W106" i="524" s="1"/>
  <c r="N106" i="524"/>
  <c r="K106" i="524" a="1"/>
  <c r="K106" i="524" s="1"/>
  <c r="M106" i="524" s="1"/>
  <c r="J106" i="524" a="1"/>
  <c r="J106" i="524" s="1"/>
  <c r="H106" i="524"/>
  <c r="V105" i="524"/>
  <c r="W105" i="524" s="1"/>
  <c r="N105" i="524"/>
  <c r="K105" i="524" a="1"/>
  <c r="K105" i="524" s="1"/>
  <c r="M105" i="524" s="1"/>
  <c r="J105" i="524" a="1"/>
  <c r="J105" i="524" s="1"/>
  <c r="H105" i="524"/>
  <c r="V104" i="524"/>
  <c r="W104" i="524" s="1"/>
  <c r="N104" i="524"/>
  <c r="K104" i="524" a="1"/>
  <c r="K104" i="524" s="1"/>
  <c r="M104" i="524" s="1"/>
  <c r="J104" i="524" a="1"/>
  <c r="J104" i="524" s="1"/>
  <c r="H104" i="524"/>
  <c r="V103" i="524"/>
  <c r="W103" i="524" s="1"/>
  <c r="N103" i="524"/>
  <c r="K103" i="524"/>
  <c r="M103" i="524" s="1"/>
  <c r="K103" i="524" a="1"/>
  <c r="J103" i="524"/>
  <c r="J103" i="524" a="1"/>
  <c r="H103" i="524"/>
  <c r="V102" i="524"/>
  <c r="W102" i="524" s="1"/>
  <c r="N102" i="524"/>
  <c r="K102" i="524" a="1"/>
  <c r="K102" i="524" s="1"/>
  <c r="M102" i="524" s="1"/>
  <c r="J102" i="524" a="1"/>
  <c r="J102" i="524" s="1"/>
  <c r="H102" i="524"/>
  <c r="V101" i="524"/>
  <c r="W101" i="524" s="1"/>
  <c r="N101" i="524"/>
  <c r="K101" i="524"/>
  <c r="M101" i="524" s="1"/>
  <c r="K101" i="524" a="1"/>
  <c r="J101" i="524"/>
  <c r="J101" i="524" a="1"/>
  <c r="H101" i="524"/>
  <c r="V100" i="524"/>
  <c r="W100" i="524" s="1"/>
  <c r="N100" i="524"/>
  <c r="K100" i="524" a="1"/>
  <c r="K100" i="524" s="1"/>
  <c r="M100" i="524" s="1"/>
  <c r="J100" i="524" a="1"/>
  <c r="J100" i="524" s="1"/>
  <c r="H100" i="524"/>
  <c r="W99" i="524"/>
  <c r="V99" i="524"/>
  <c r="N99" i="524"/>
  <c r="K99" i="524" a="1"/>
  <c r="K99" i="524" s="1"/>
  <c r="M99" i="524" s="1"/>
  <c r="J99" i="524" a="1"/>
  <c r="J99" i="524" s="1"/>
  <c r="H99" i="524"/>
  <c r="V98" i="524"/>
  <c r="W98" i="524" s="1"/>
  <c r="N98" i="524"/>
  <c r="K98" i="524" a="1"/>
  <c r="K98" i="524" s="1"/>
  <c r="M98" i="524" s="1"/>
  <c r="J98" i="524" a="1"/>
  <c r="J98" i="524" s="1"/>
  <c r="H98" i="524"/>
  <c r="V97" i="524"/>
  <c r="W97" i="524" s="1"/>
  <c r="N97" i="524"/>
  <c r="K97" i="524"/>
  <c r="M97" i="524" s="1"/>
  <c r="K97" i="524" a="1"/>
  <c r="J97" i="524"/>
  <c r="J97" i="524" a="1"/>
  <c r="H97" i="524"/>
  <c r="V96" i="524"/>
  <c r="W96" i="524" s="1"/>
  <c r="N96" i="524"/>
  <c r="K96" i="524" a="1"/>
  <c r="K96" i="524" s="1"/>
  <c r="M96" i="524" s="1"/>
  <c r="J96" i="524" a="1"/>
  <c r="J96" i="524" s="1"/>
  <c r="H96" i="524"/>
  <c r="W95" i="524"/>
  <c r="V95" i="524"/>
  <c r="N95" i="524"/>
  <c r="K95" i="524" a="1"/>
  <c r="K95" i="524" s="1"/>
  <c r="M95" i="524" s="1"/>
  <c r="J95" i="524" a="1"/>
  <c r="J95" i="524" s="1"/>
  <c r="H95" i="524"/>
  <c r="K94" i="524"/>
  <c r="M94" i="524" s="1"/>
  <c r="K94" i="524" a="1"/>
  <c r="H94" i="524"/>
  <c r="V93" i="524"/>
  <c r="W93" i="524" s="1"/>
  <c r="N93" i="524"/>
  <c r="K93" i="524" a="1"/>
  <c r="K93" i="524" s="1"/>
  <c r="M93" i="524" s="1"/>
  <c r="J93" i="524" a="1"/>
  <c r="J93" i="524" s="1"/>
  <c r="H93" i="524"/>
  <c r="W92" i="524"/>
  <c r="V92" i="524"/>
  <c r="N92" i="524"/>
  <c r="K92" i="524" a="1"/>
  <c r="K92" i="524" s="1"/>
  <c r="M92" i="524" s="1"/>
  <c r="J92" i="524" a="1"/>
  <c r="J92" i="524" s="1"/>
  <c r="H92" i="524"/>
  <c r="V91" i="524"/>
  <c r="W91" i="524" s="1"/>
  <c r="N91" i="524"/>
  <c r="K91" i="524" a="1"/>
  <c r="K91" i="524" s="1"/>
  <c r="M91" i="524" s="1"/>
  <c r="J91" i="524" a="1"/>
  <c r="J91" i="524" s="1"/>
  <c r="H91" i="524"/>
  <c r="V90" i="524"/>
  <c r="W90" i="524" s="1"/>
  <c r="N90" i="524"/>
  <c r="K90" i="524"/>
  <c r="M90" i="524" s="1"/>
  <c r="K90" i="524" a="1"/>
  <c r="J90" i="524"/>
  <c r="J90" i="524" a="1"/>
  <c r="H90" i="524"/>
  <c r="V89" i="524"/>
  <c r="W89" i="524" s="1"/>
  <c r="N89" i="524"/>
  <c r="K89" i="524" a="1"/>
  <c r="K89" i="524" s="1"/>
  <c r="M89" i="524" s="1"/>
  <c r="J89" i="524" a="1"/>
  <c r="J89" i="524" s="1"/>
  <c r="H89" i="524"/>
  <c r="W88" i="524"/>
  <c r="V88" i="524"/>
  <c r="N88" i="524"/>
  <c r="K88" i="524" a="1"/>
  <c r="K88" i="524" s="1"/>
  <c r="M88" i="524" s="1"/>
  <c r="J88" i="524" a="1"/>
  <c r="J88" i="524" s="1"/>
  <c r="H88" i="524"/>
  <c r="V87" i="524"/>
  <c r="V121" i="524" s="1"/>
  <c r="W121" i="524" s="1"/>
  <c r="N87" i="524"/>
  <c r="K87" i="524" a="1"/>
  <c r="K87" i="524" s="1"/>
  <c r="J87" i="524" a="1"/>
  <c r="J87" i="524" s="1"/>
  <c r="H87" i="524"/>
  <c r="H121" i="524" s="1"/>
  <c r="AA86" i="524"/>
  <c r="Z86" i="524"/>
  <c r="Y86" i="524"/>
  <c r="X86" i="524"/>
  <c r="U86" i="524"/>
  <c r="T86" i="524"/>
  <c r="S86" i="524"/>
  <c r="R86" i="524"/>
  <c r="Q86" i="524"/>
  <c r="P86" i="524"/>
  <c r="O86" i="524"/>
  <c r="R164" i="524" s="1"/>
  <c r="I86" i="524"/>
  <c r="G86" i="524"/>
  <c r="C516" i="524" s="1"/>
  <c r="K85" i="524" a="1"/>
  <c r="K85" i="524" s="1"/>
  <c r="H85" i="524"/>
  <c r="K84" i="524"/>
  <c r="K84" i="524" a="1"/>
  <c r="H84" i="524"/>
  <c r="K83" i="524" a="1"/>
  <c r="K83" i="524" s="1"/>
  <c r="H83" i="524"/>
  <c r="K82" i="524" a="1"/>
  <c r="K82" i="524" s="1"/>
  <c r="H82" i="524"/>
  <c r="K81" i="524" a="1"/>
  <c r="K81" i="524" s="1"/>
  <c r="H81" i="524"/>
  <c r="K80" i="524" a="1"/>
  <c r="K80" i="524" s="1"/>
  <c r="H80" i="524"/>
  <c r="K79" i="524" a="1"/>
  <c r="K79" i="524" s="1"/>
  <c r="M79" i="524" s="1"/>
  <c r="H79" i="524"/>
  <c r="K78" i="524" a="1"/>
  <c r="K78" i="524" s="1"/>
  <c r="M78" i="524" s="1"/>
  <c r="H78" i="524"/>
  <c r="K77" i="524" a="1"/>
  <c r="K77" i="524" s="1"/>
  <c r="M77" i="524" s="1"/>
  <c r="H77" i="524"/>
  <c r="K76" i="524" a="1"/>
  <c r="K76" i="524" s="1"/>
  <c r="M76" i="524" s="1"/>
  <c r="H76" i="524"/>
  <c r="W75" i="524"/>
  <c r="V75" i="524"/>
  <c r="N75" i="524"/>
  <c r="K75" i="524" a="1"/>
  <c r="K75" i="524" s="1"/>
  <c r="M75" i="524" s="1"/>
  <c r="J75" i="524" a="1"/>
  <c r="J75" i="524" s="1"/>
  <c r="H75" i="524"/>
  <c r="V74" i="524"/>
  <c r="W74" i="524" s="1"/>
  <c r="N74" i="524"/>
  <c r="K74" i="524" a="1"/>
  <c r="K74" i="524" s="1"/>
  <c r="M74" i="524" s="1"/>
  <c r="J74" i="524" a="1"/>
  <c r="J74" i="524" s="1"/>
  <c r="H74" i="524"/>
  <c r="V73" i="524"/>
  <c r="W73" i="524" s="1"/>
  <c r="N73" i="524"/>
  <c r="K73" i="524"/>
  <c r="M73" i="524" s="1"/>
  <c r="K73" i="524" a="1"/>
  <c r="J73" i="524"/>
  <c r="J73" i="524" a="1"/>
  <c r="H73" i="524"/>
  <c r="V72" i="524"/>
  <c r="W72" i="524" s="1"/>
  <c r="N72" i="524"/>
  <c r="K72" i="524" a="1"/>
  <c r="K72" i="524" s="1"/>
  <c r="M72" i="524" s="1"/>
  <c r="J72" i="524" a="1"/>
  <c r="J72" i="524" s="1"/>
  <c r="H72" i="524"/>
  <c r="H71" i="524"/>
  <c r="V70" i="524"/>
  <c r="W70" i="524" s="1"/>
  <c r="N70" i="524"/>
  <c r="K70" i="524" a="1"/>
  <c r="K70" i="524" s="1"/>
  <c r="M70" i="524" s="1"/>
  <c r="J70" i="524" a="1"/>
  <c r="J70" i="524" s="1"/>
  <c r="H70" i="524"/>
  <c r="W69" i="524"/>
  <c r="V69" i="524"/>
  <c r="N69" i="524"/>
  <c r="K69" i="524" a="1"/>
  <c r="K69" i="524" s="1"/>
  <c r="M69" i="524" s="1"/>
  <c r="J69" i="524" a="1"/>
  <c r="J69" i="524" s="1"/>
  <c r="H69" i="524"/>
  <c r="K68" i="524" a="1"/>
  <c r="K68" i="524" s="1"/>
  <c r="H68" i="524"/>
  <c r="K67" i="524"/>
  <c r="K67" i="524" a="1"/>
  <c r="H67" i="524"/>
  <c r="V66" i="524"/>
  <c r="W66" i="524" s="1"/>
  <c r="N66" i="524"/>
  <c r="K66" i="524" a="1"/>
  <c r="K66" i="524" s="1"/>
  <c r="M66" i="524" s="1"/>
  <c r="J66" i="524" a="1"/>
  <c r="J66" i="524" s="1"/>
  <c r="H66" i="524"/>
  <c r="V65" i="524"/>
  <c r="W65" i="524" s="1"/>
  <c r="N65" i="524"/>
  <c r="K65" i="524" a="1"/>
  <c r="K65" i="524" s="1"/>
  <c r="M65" i="524" s="1"/>
  <c r="J65" i="524" a="1"/>
  <c r="J65" i="524" s="1"/>
  <c r="H65" i="524"/>
  <c r="V64" i="524"/>
  <c r="W64" i="524" s="1"/>
  <c r="N64" i="524"/>
  <c r="K64" i="524" a="1"/>
  <c r="K64" i="524" s="1"/>
  <c r="M64" i="524" s="1"/>
  <c r="J64" i="524" a="1"/>
  <c r="J64" i="524" s="1"/>
  <c r="H64" i="524"/>
  <c r="V63" i="524"/>
  <c r="W63" i="524" s="1"/>
  <c r="N63" i="524"/>
  <c r="K63" i="524"/>
  <c r="M63" i="524" s="1"/>
  <c r="K63" i="524" a="1"/>
  <c r="J63" i="524" a="1"/>
  <c r="J63" i="524" s="1"/>
  <c r="H63" i="524"/>
  <c r="V62" i="524"/>
  <c r="W62" i="524" s="1"/>
  <c r="N62" i="524"/>
  <c r="K62" i="524" a="1"/>
  <c r="K62" i="524" s="1"/>
  <c r="M62" i="524" s="1"/>
  <c r="J62" i="524" a="1"/>
  <c r="J62" i="524" s="1"/>
  <c r="H62" i="524"/>
  <c r="V61" i="524"/>
  <c r="W61" i="524" s="1"/>
  <c r="N61" i="524"/>
  <c r="K61" i="524"/>
  <c r="M61" i="524" s="1"/>
  <c r="K61" i="524" a="1"/>
  <c r="J61" i="524" a="1"/>
  <c r="J61" i="524" s="1"/>
  <c r="H61" i="524"/>
  <c r="V60" i="524"/>
  <c r="W60" i="524" s="1"/>
  <c r="N60" i="524"/>
  <c r="K60" i="524" a="1"/>
  <c r="K60" i="524" s="1"/>
  <c r="M60" i="524" s="1"/>
  <c r="J60" i="524" a="1"/>
  <c r="J60" i="524" s="1"/>
  <c r="H60" i="524"/>
  <c r="W59" i="524"/>
  <c r="V59" i="524"/>
  <c r="N59" i="524"/>
  <c r="K59" i="524" a="1"/>
  <c r="K59" i="524" s="1"/>
  <c r="M59" i="524" s="1"/>
  <c r="J59" i="524" a="1"/>
  <c r="J59" i="524" s="1"/>
  <c r="H59" i="524"/>
  <c r="V58" i="524"/>
  <c r="W58" i="524" s="1"/>
  <c r="N58" i="524"/>
  <c r="K58" i="524" a="1"/>
  <c r="K58" i="524" s="1"/>
  <c r="M58" i="524" s="1"/>
  <c r="J58" i="524" a="1"/>
  <c r="J58" i="524" s="1"/>
  <c r="H58" i="524"/>
  <c r="V57" i="524"/>
  <c r="W57" i="524" s="1"/>
  <c r="N57" i="524"/>
  <c r="K57" i="524" a="1"/>
  <c r="K57" i="524" s="1"/>
  <c r="M57" i="524" s="1"/>
  <c r="J57" i="524" a="1"/>
  <c r="J57" i="524" s="1"/>
  <c r="H57" i="524"/>
  <c r="K56" i="524"/>
  <c r="M56" i="524" s="1"/>
  <c r="K56" i="524" a="1"/>
  <c r="H56" i="524"/>
  <c r="K55" i="524" a="1"/>
  <c r="K55" i="524" s="1"/>
  <c r="M55" i="524" s="1"/>
  <c r="H55" i="524"/>
  <c r="K54" i="524"/>
  <c r="M54" i="524" s="1"/>
  <c r="K54" i="524" a="1"/>
  <c r="H54" i="524"/>
  <c r="K53" i="524" a="1"/>
  <c r="K53" i="524" s="1"/>
  <c r="M53" i="524" s="1"/>
  <c r="H53" i="524"/>
  <c r="N52" i="524"/>
  <c r="K52" i="524" a="1"/>
  <c r="K52" i="524" s="1"/>
  <c r="M52" i="524" s="1"/>
  <c r="H52" i="524"/>
  <c r="N51" i="524"/>
  <c r="K51" i="524" a="1"/>
  <c r="K51" i="524" s="1"/>
  <c r="M51" i="524" s="1"/>
  <c r="H51" i="524"/>
  <c r="N50" i="524"/>
  <c r="K50" i="524" a="1"/>
  <c r="K50" i="524" s="1"/>
  <c r="M50" i="524" s="1"/>
  <c r="H50" i="524"/>
  <c r="N49" i="524"/>
  <c r="K49" i="524" a="1"/>
  <c r="K49" i="524" s="1"/>
  <c r="M49" i="524" s="1"/>
  <c r="H49" i="524"/>
  <c r="V48" i="524"/>
  <c r="W48" i="524" s="1"/>
  <c r="N48" i="524"/>
  <c r="K48" i="524"/>
  <c r="M48" i="524" s="1"/>
  <c r="K48" i="524" a="1"/>
  <c r="J48" i="524"/>
  <c r="J48" i="524" a="1"/>
  <c r="H48" i="524"/>
  <c r="V47" i="524"/>
  <c r="W47" i="524" s="1"/>
  <c r="N47" i="524"/>
  <c r="K47" i="524" a="1"/>
  <c r="K47" i="524" s="1"/>
  <c r="M47" i="524" s="1"/>
  <c r="J47" i="524" a="1"/>
  <c r="J47" i="524" s="1"/>
  <c r="H47" i="524"/>
  <c r="W46" i="524"/>
  <c r="V46" i="524"/>
  <c r="N46" i="524"/>
  <c r="K46" i="524" a="1"/>
  <c r="K46" i="524" s="1"/>
  <c r="M46" i="524" s="1"/>
  <c r="J46" i="524" a="1"/>
  <c r="J46" i="524" s="1"/>
  <c r="H46" i="524"/>
  <c r="V45" i="524"/>
  <c r="W45" i="524" s="1"/>
  <c r="N45" i="524"/>
  <c r="K45" i="524" a="1"/>
  <c r="K45" i="524" s="1"/>
  <c r="M45" i="524" s="1"/>
  <c r="J45" i="524" a="1"/>
  <c r="J45" i="524" s="1"/>
  <c r="H45" i="524"/>
  <c r="V44" i="524"/>
  <c r="W44" i="524" s="1"/>
  <c r="N44" i="524"/>
  <c r="K44" i="524"/>
  <c r="M44" i="524" s="1"/>
  <c r="K44" i="524" a="1"/>
  <c r="J44" i="524"/>
  <c r="J44" i="524" a="1"/>
  <c r="H44" i="524"/>
  <c r="V43" i="524"/>
  <c r="W43" i="524" s="1"/>
  <c r="N43" i="524"/>
  <c r="K43" i="524" a="1"/>
  <c r="K43" i="524" s="1"/>
  <c r="M43" i="524" s="1"/>
  <c r="J43" i="524" a="1"/>
  <c r="J43" i="524" s="1"/>
  <c r="H43" i="524"/>
  <c r="W42" i="524"/>
  <c r="V42" i="524"/>
  <c r="N42" i="524"/>
  <c r="K42" i="524" a="1"/>
  <c r="K42" i="524" s="1"/>
  <c r="M42" i="524" s="1"/>
  <c r="J42" i="524" a="1"/>
  <c r="J42" i="524" s="1"/>
  <c r="H42" i="524"/>
  <c r="V41" i="524"/>
  <c r="W41" i="524" s="1"/>
  <c r="N41" i="524"/>
  <c r="K41" i="524" a="1"/>
  <c r="K41" i="524" s="1"/>
  <c r="M41" i="524" s="1"/>
  <c r="J41" i="524" a="1"/>
  <c r="J41" i="524" s="1"/>
  <c r="H41" i="524"/>
  <c r="V40" i="524"/>
  <c r="W40" i="524" s="1"/>
  <c r="N40" i="524"/>
  <c r="K40" i="524"/>
  <c r="M40" i="524" s="1"/>
  <c r="K40" i="524" a="1"/>
  <c r="J40" i="524"/>
  <c r="J40" i="524" a="1"/>
  <c r="H40" i="524"/>
  <c r="V39" i="524"/>
  <c r="W39" i="524" s="1"/>
  <c r="N39" i="524"/>
  <c r="K39" i="524" a="1"/>
  <c r="K39" i="524" s="1"/>
  <c r="M39" i="524" s="1"/>
  <c r="J39" i="524" a="1"/>
  <c r="J39" i="524" s="1"/>
  <c r="H39" i="524"/>
  <c r="W38" i="524"/>
  <c r="V38" i="524"/>
  <c r="N38" i="524"/>
  <c r="K38" i="524" a="1"/>
  <c r="K38" i="524" s="1"/>
  <c r="M38" i="524" s="1"/>
  <c r="J38" i="524" a="1"/>
  <c r="J38" i="524" s="1"/>
  <c r="H38" i="524"/>
  <c r="V37" i="524"/>
  <c r="W37" i="524" s="1"/>
  <c r="N37" i="524"/>
  <c r="K37" i="524" a="1"/>
  <c r="K37" i="524" s="1"/>
  <c r="M37" i="524" s="1"/>
  <c r="J37" i="524" a="1"/>
  <c r="J37" i="524" s="1"/>
  <c r="H37" i="524"/>
  <c r="H36" i="524"/>
  <c r="H35" i="524"/>
  <c r="H34" i="524"/>
  <c r="V33" i="524"/>
  <c r="W33" i="524" s="1"/>
  <c r="N33" i="524"/>
  <c r="K33" i="524" a="1"/>
  <c r="K33" i="524" s="1"/>
  <c r="M33" i="524" s="1"/>
  <c r="J33" i="524" a="1"/>
  <c r="J33" i="524" s="1"/>
  <c r="H33" i="524"/>
  <c r="V32" i="524"/>
  <c r="W32" i="524" s="1"/>
  <c r="N32" i="524"/>
  <c r="K32" i="524"/>
  <c r="M32" i="524" s="1"/>
  <c r="K32" i="524" a="1"/>
  <c r="J32" i="524"/>
  <c r="J32" i="524" a="1"/>
  <c r="H32" i="524"/>
  <c r="V31" i="524"/>
  <c r="W31" i="524" s="1"/>
  <c r="N31" i="524"/>
  <c r="K31" i="524" a="1"/>
  <c r="K31" i="524" s="1"/>
  <c r="M31" i="524" s="1"/>
  <c r="J31" i="524" a="1"/>
  <c r="J31" i="524" s="1"/>
  <c r="H31" i="524"/>
  <c r="K30" i="524"/>
  <c r="K30" i="524" a="1"/>
  <c r="H30" i="524"/>
  <c r="V29" i="524"/>
  <c r="V86" i="524" s="1"/>
  <c r="W86" i="524" s="1"/>
  <c r="N29" i="524"/>
  <c r="N86" i="524" s="1"/>
  <c r="K29" i="524" a="1"/>
  <c r="K29" i="524" s="1"/>
  <c r="J29" i="524" a="1"/>
  <c r="J29" i="524" s="1"/>
  <c r="H29" i="524"/>
  <c r="H86" i="524" s="1"/>
  <c r="AA28" i="524"/>
  <c r="AA161" i="524" s="1"/>
  <c r="Z28" i="524"/>
  <c r="Z161" i="524" s="1"/>
  <c r="Y28" i="524"/>
  <c r="Y161" i="524" s="1"/>
  <c r="X28" i="524"/>
  <c r="X161" i="524" s="1"/>
  <c r="U28" i="524"/>
  <c r="U161" i="524" s="1"/>
  <c r="T28" i="524"/>
  <c r="T161" i="524" s="1"/>
  <c r="S28" i="524"/>
  <c r="S161" i="524" s="1"/>
  <c r="R28" i="524"/>
  <c r="R161" i="524" s="1"/>
  <c r="Q28" i="524"/>
  <c r="Q161" i="524" s="1"/>
  <c r="P28" i="524"/>
  <c r="X164" i="524" s="1"/>
  <c r="O28" i="524"/>
  <c r="O161" i="524" s="1"/>
  <c r="I28" i="524"/>
  <c r="I161" i="524" s="1"/>
  <c r="B169" i="524" s="1"/>
  <c r="G28" i="524"/>
  <c r="C515" i="524" s="1"/>
  <c r="V27" i="524"/>
  <c r="W27" i="524" s="1"/>
  <c r="N27" i="524"/>
  <c r="K27" i="524" a="1"/>
  <c r="K27" i="524" s="1"/>
  <c r="M27" i="524" s="1"/>
  <c r="J27" i="524" a="1"/>
  <c r="J27" i="524" s="1"/>
  <c r="H27" i="524"/>
  <c r="V26" i="524"/>
  <c r="W26" i="524" s="1"/>
  <c r="N26" i="524"/>
  <c r="K26" i="524"/>
  <c r="M26" i="524" s="1"/>
  <c r="K26" i="524" a="1"/>
  <c r="J26" i="524" a="1"/>
  <c r="J26" i="524" s="1"/>
  <c r="H26" i="524"/>
  <c r="K25" i="524" a="1"/>
  <c r="K25" i="524" s="1"/>
  <c r="M25" i="524" s="1"/>
  <c r="J25" i="524" a="1"/>
  <c r="J25" i="524" s="1"/>
  <c r="H25" i="524"/>
  <c r="K24" i="524"/>
  <c r="M24" i="524" s="1"/>
  <c r="K24" i="524" a="1"/>
  <c r="J24" i="524"/>
  <c r="J24" i="524" a="1"/>
  <c r="H24" i="524"/>
  <c r="K23" i="524" a="1"/>
  <c r="K23" i="524" s="1"/>
  <c r="M23" i="524" s="1"/>
  <c r="J23" i="524" a="1"/>
  <c r="J23" i="524" s="1"/>
  <c r="H23" i="524"/>
  <c r="K22" i="524" a="1"/>
  <c r="K22" i="524" s="1"/>
  <c r="M22" i="524" s="1"/>
  <c r="J22" i="524" a="1"/>
  <c r="J22" i="524" s="1"/>
  <c r="H22" i="524"/>
  <c r="V21" i="524"/>
  <c r="W21" i="524" s="1"/>
  <c r="N21" i="524"/>
  <c r="K21" i="524" a="1"/>
  <c r="K21" i="524" s="1"/>
  <c r="M21" i="524" s="1"/>
  <c r="J21" i="524" a="1"/>
  <c r="J21" i="524" s="1"/>
  <c r="H21" i="524"/>
  <c r="V20" i="524"/>
  <c r="W20" i="524" s="1"/>
  <c r="N20" i="524"/>
  <c r="K20" i="524" a="1"/>
  <c r="K20" i="524" s="1"/>
  <c r="M20" i="524" s="1"/>
  <c r="J20" i="524" a="1"/>
  <c r="J20" i="524" s="1"/>
  <c r="H20" i="524"/>
  <c r="W19" i="524"/>
  <c r="V19" i="524"/>
  <c r="N19" i="524"/>
  <c r="K19" i="524"/>
  <c r="M19" i="524" s="1"/>
  <c r="K19" i="524" a="1"/>
  <c r="J19" i="524"/>
  <c r="J19" i="524" a="1"/>
  <c r="H19" i="524"/>
  <c r="N18" i="524"/>
  <c r="K18" i="524" a="1"/>
  <c r="K18" i="524" s="1"/>
  <c r="M18" i="524" s="1"/>
  <c r="J18" i="524" a="1"/>
  <c r="J18" i="524" s="1"/>
  <c r="H18" i="524"/>
  <c r="N17" i="524"/>
  <c r="K17" i="524" a="1"/>
  <c r="K17" i="524" s="1"/>
  <c r="M17" i="524" s="1"/>
  <c r="J17" i="524" a="1"/>
  <c r="J17" i="524" s="1"/>
  <c r="H17" i="524"/>
  <c r="V16" i="524"/>
  <c r="W16" i="524" s="1"/>
  <c r="N16" i="524"/>
  <c r="K16" i="524" a="1"/>
  <c r="K16" i="524" s="1"/>
  <c r="M16" i="524" s="1"/>
  <c r="J16" i="524" a="1"/>
  <c r="J16" i="524" s="1"/>
  <c r="H16" i="524"/>
  <c r="W15" i="524"/>
  <c r="V15" i="524"/>
  <c r="N15" i="524"/>
  <c r="K15" i="524" a="1"/>
  <c r="K15" i="524" s="1"/>
  <c r="M15" i="524" s="1"/>
  <c r="J15" i="524" a="1"/>
  <c r="J15" i="524" s="1"/>
  <c r="H15" i="524"/>
  <c r="N14" i="524"/>
  <c r="K14" i="524" a="1"/>
  <c r="K14" i="524" s="1"/>
  <c r="M14" i="524" s="1"/>
  <c r="H14" i="524"/>
  <c r="N13" i="524"/>
  <c r="K13" i="524" a="1"/>
  <c r="K13" i="524" s="1"/>
  <c r="M13" i="524" s="1"/>
  <c r="H13" i="524"/>
  <c r="V12" i="524"/>
  <c r="W12" i="524" s="1"/>
  <c r="N12" i="524"/>
  <c r="K12" i="524" a="1"/>
  <c r="K12" i="524" s="1"/>
  <c r="M12" i="524" s="1"/>
  <c r="J12" i="524" a="1"/>
  <c r="J12" i="524" s="1"/>
  <c r="H12" i="524"/>
  <c r="V11" i="524"/>
  <c r="W11" i="524" s="1"/>
  <c r="N11" i="524"/>
  <c r="K11" i="524"/>
  <c r="M11" i="524" s="1"/>
  <c r="K11" i="524" a="1"/>
  <c r="J11" i="524"/>
  <c r="J11" i="524" a="1"/>
  <c r="H11" i="524"/>
  <c r="V10" i="524"/>
  <c r="W10" i="524" s="1"/>
  <c r="N10" i="524"/>
  <c r="K10" i="524" a="1"/>
  <c r="K10" i="524" s="1"/>
  <c r="M10" i="524" s="1"/>
  <c r="J10" i="524" a="1"/>
  <c r="J10" i="524" s="1"/>
  <c r="H10" i="524"/>
  <c r="V9" i="524"/>
  <c r="W9" i="524" s="1"/>
  <c r="N9" i="524"/>
  <c r="K9" i="524" a="1"/>
  <c r="K9" i="524" s="1"/>
  <c r="M9" i="524" s="1"/>
  <c r="J9" i="524" a="1"/>
  <c r="J9" i="524" s="1"/>
  <c r="H9" i="524"/>
  <c r="V8" i="524"/>
  <c r="W8" i="524" s="1"/>
  <c r="N8" i="524"/>
  <c r="K8" i="524" a="1"/>
  <c r="K8" i="524" s="1"/>
  <c r="M8" i="524" s="1"/>
  <c r="J8" i="524" a="1"/>
  <c r="J8" i="524" s="1"/>
  <c r="H8" i="524"/>
  <c r="V7" i="524"/>
  <c r="V28" i="524" s="1"/>
  <c r="N7" i="524"/>
  <c r="N28" i="524" s="1"/>
  <c r="K7" i="524" a="1"/>
  <c r="K7" i="524" s="1"/>
  <c r="J7" i="524" a="1"/>
  <c r="J7" i="524" s="1"/>
  <c r="H7" i="524"/>
  <c r="H28" i="524" s="1"/>
  <c r="D525" i="523"/>
  <c r="D526" i="523"/>
  <c r="D524" i="523"/>
  <c r="C524" i="523" s="1"/>
  <c r="J524" i="523" s="1"/>
  <c r="G428" i="523"/>
  <c r="G426" i="523"/>
  <c r="G423" i="523"/>
  <c r="G424" i="523"/>
  <c r="G282" i="523"/>
  <c r="G227" i="523"/>
  <c r="G238" i="523"/>
  <c r="G184" i="523"/>
  <c r="G114" i="523"/>
  <c r="G90" i="523"/>
  <c r="G70" i="523"/>
  <c r="G124" i="523"/>
  <c r="G17" i="523"/>
  <c r="G16" i="523"/>
  <c r="G18" i="523"/>
  <c r="P527" i="523"/>
  <c r="O527" i="523"/>
  <c r="N527" i="523"/>
  <c r="M527" i="523"/>
  <c r="L527" i="523"/>
  <c r="K527" i="523"/>
  <c r="I527" i="523"/>
  <c r="H527" i="523"/>
  <c r="G527" i="523"/>
  <c r="F527" i="523"/>
  <c r="E527" i="523"/>
  <c r="C526" i="523"/>
  <c r="J526" i="523" s="1"/>
  <c r="Q526" i="523" s="1"/>
  <c r="C525" i="523"/>
  <c r="J525" i="523" s="1"/>
  <c r="Q525" i="523" s="1"/>
  <c r="G508" i="523"/>
  <c r="N508" i="523" s="1"/>
  <c r="X506" i="523"/>
  <c r="X505" i="523"/>
  <c r="X504" i="523"/>
  <c r="G504" i="523"/>
  <c r="C504" i="523"/>
  <c r="X503" i="523"/>
  <c r="I503" i="523"/>
  <c r="E503" i="523"/>
  <c r="K503" i="523" s="1"/>
  <c r="M503" i="523" s="1"/>
  <c r="X502" i="523"/>
  <c r="I502" i="523"/>
  <c r="E502" i="523"/>
  <c r="K502" i="523" s="1"/>
  <c r="M502" i="523" s="1"/>
  <c r="I501" i="523"/>
  <c r="E501" i="523"/>
  <c r="K501" i="523" s="1"/>
  <c r="M501" i="523" s="1"/>
  <c r="I500" i="523"/>
  <c r="I504" i="523" s="1"/>
  <c r="E500" i="523"/>
  <c r="E504" i="523" s="1"/>
  <c r="AA497" i="523"/>
  <c r="Z497" i="523"/>
  <c r="Y497" i="523"/>
  <c r="X497" i="523"/>
  <c r="U497" i="523"/>
  <c r="T497" i="523"/>
  <c r="S497" i="523"/>
  <c r="R497" i="523"/>
  <c r="Q497" i="523"/>
  <c r="P497" i="523"/>
  <c r="O497" i="523"/>
  <c r="I497" i="523"/>
  <c r="G497" i="523"/>
  <c r="J497" i="523" s="1" a="1"/>
  <c r="J497" i="523" s="1"/>
  <c r="H496" i="523"/>
  <c r="H495" i="523"/>
  <c r="H494" i="523"/>
  <c r="D493" i="523"/>
  <c r="H493" i="523" s="1"/>
  <c r="V492" i="523"/>
  <c r="W492" i="523" s="1"/>
  <c r="N492" i="523"/>
  <c r="K492" i="523" a="1"/>
  <c r="K492" i="523" s="1"/>
  <c r="M492" i="523" s="1"/>
  <c r="J492" i="523" a="1"/>
  <c r="J492" i="523" s="1"/>
  <c r="H492" i="523"/>
  <c r="H491" i="523"/>
  <c r="H490" i="523"/>
  <c r="V489" i="523"/>
  <c r="W489" i="523" s="1"/>
  <c r="N489" i="523"/>
  <c r="K489" i="523" a="1"/>
  <c r="K489" i="523" s="1"/>
  <c r="M489" i="523" s="1"/>
  <c r="J489" i="523" a="1"/>
  <c r="J489" i="523" s="1"/>
  <c r="H489" i="523"/>
  <c r="V488" i="523"/>
  <c r="W488" i="523" s="1"/>
  <c r="N488" i="523"/>
  <c r="K488" i="523"/>
  <c r="M488" i="523" s="1"/>
  <c r="K488" i="523" a="1"/>
  <c r="J488" i="523"/>
  <c r="J488" i="523" a="1"/>
  <c r="H488" i="523"/>
  <c r="H487" i="523"/>
  <c r="H486" i="523"/>
  <c r="V485" i="523"/>
  <c r="W485" i="523" s="1"/>
  <c r="N485" i="523"/>
  <c r="K485" i="523" a="1"/>
  <c r="K485" i="523" s="1"/>
  <c r="M485" i="523" s="1"/>
  <c r="J485" i="523" a="1"/>
  <c r="J485" i="523" s="1"/>
  <c r="H485" i="523"/>
  <c r="V484" i="523"/>
  <c r="W484" i="523" s="1"/>
  <c r="N484" i="523"/>
  <c r="K484" i="523" a="1"/>
  <c r="K484" i="523" s="1"/>
  <c r="M484" i="523" s="1"/>
  <c r="J484" i="523" a="1"/>
  <c r="J484" i="523" s="1"/>
  <c r="H484" i="523"/>
  <c r="V483" i="523"/>
  <c r="W483" i="523" s="1"/>
  <c r="N483" i="523"/>
  <c r="K483" i="523" a="1"/>
  <c r="K483" i="523" s="1"/>
  <c r="M483" i="523" s="1"/>
  <c r="J483" i="523" a="1"/>
  <c r="J483" i="523" s="1"/>
  <c r="H483" i="523"/>
  <c r="V482" i="523"/>
  <c r="W482" i="523" s="1"/>
  <c r="N482" i="523"/>
  <c r="N497" i="523" s="1"/>
  <c r="K482" i="523" a="1"/>
  <c r="K482" i="523" s="1"/>
  <c r="K497" i="523" s="1"/>
  <c r="J482" i="523" a="1"/>
  <c r="J482" i="523" s="1"/>
  <c r="H482" i="523"/>
  <c r="H497" i="523" s="1"/>
  <c r="AA481" i="523"/>
  <c r="Z481" i="523"/>
  <c r="Y481" i="523"/>
  <c r="X481" i="523"/>
  <c r="U481" i="523"/>
  <c r="T481" i="523"/>
  <c r="S481" i="523"/>
  <c r="Q481" i="523"/>
  <c r="P481" i="523"/>
  <c r="O481" i="523"/>
  <c r="R504" i="523" s="1"/>
  <c r="I481" i="523"/>
  <c r="G481" i="523"/>
  <c r="J481" i="523" s="1" a="1"/>
  <c r="J481" i="523" s="1"/>
  <c r="V480" i="523"/>
  <c r="W480" i="523" s="1"/>
  <c r="N480" i="523"/>
  <c r="K480" i="523" a="1"/>
  <c r="K480" i="523" s="1"/>
  <c r="M480" i="523" s="1"/>
  <c r="J480" i="523" a="1"/>
  <c r="J480" i="523" s="1"/>
  <c r="H480" i="523"/>
  <c r="H479" i="523"/>
  <c r="V478" i="523"/>
  <c r="W478" i="523" s="1"/>
  <c r="N478" i="523"/>
  <c r="K478" i="523" a="1"/>
  <c r="K478" i="523" s="1"/>
  <c r="M478" i="523" s="1"/>
  <c r="J478" i="523" a="1"/>
  <c r="J478" i="523" s="1"/>
  <c r="H478" i="523"/>
  <c r="V477" i="523"/>
  <c r="W477" i="523" s="1"/>
  <c r="N477" i="523"/>
  <c r="K477" i="523" a="1"/>
  <c r="K477" i="523" s="1"/>
  <c r="M477" i="523" s="1"/>
  <c r="J477" i="523" a="1"/>
  <c r="J477" i="523" s="1"/>
  <c r="H477" i="523"/>
  <c r="V476" i="523"/>
  <c r="W476" i="523" s="1"/>
  <c r="N476" i="523"/>
  <c r="K476" i="523" a="1"/>
  <c r="K476" i="523" s="1"/>
  <c r="M476" i="523" s="1"/>
  <c r="J476" i="523" a="1"/>
  <c r="J476" i="523" s="1"/>
  <c r="H476" i="523"/>
  <c r="V475" i="523"/>
  <c r="W475" i="523" s="1"/>
  <c r="N475" i="523"/>
  <c r="K475" i="523"/>
  <c r="M475" i="523" s="1"/>
  <c r="K475" i="523" a="1"/>
  <c r="J475" i="523"/>
  <c r="J475" i="523" a="1"/>
  <c r="H475" i="523"/>
  <c r="V474" i="523"/>
  <c r="W474" i="523" s="1"/>
  <c r="N474" i="523"/>
  <c r="N481" i="523" s="1"/>
  <c r="K474" i="523" a="1"/>
  <c r="K474" i="523" s="1"/>
  <c r="J474" i="523" a="1"/>
  <c r="J474" i="523" s="1"/>
  <c r="H474" i="523"/>
  <c r="H481" i="523" s="1"/>
  <c r="AA473" i="523"/>
  <c r="Z473" i="523"/>
  <c r="Y473" i="523"/>
  <c r="X473" i="523"/>
  <c r="U473" i="523"/>
  <c r="T473" i="523"/>
  <c r="S473" i="523"/>
  <c r="Q473" i="523"/>
  <c r="P473" i="523"/>
  <c r="O473" i="523"/>
  <c r="I473" i="523"/>
  <c r="G473" i="523"/>
  <c r="J473" i="523" s="1" a="1"/>
  <c r="J473" i="523" s="1"/>
  <c r="V472" i="523"/>
  <c r="W472" i="523" s="1"/>
  <c r="N472" i="523"/>
  <c r="K472" i="523" a="1"/>
  <c r="K472" i="523" s="1"/>
  <c r="M472" i="523" s="1"/>
  <c r="J472" i="523" a="1"/>
  <c r="J472" i="523" s="1"/>
  <c r="H472" i="523"/>
  <c r="V471" i="523"/>
  <c r="W471" i="523" s="1"/>
  <c r="N471" i="523"/>
  <c r="K471" i="523" a="1"/>
  <c r="K471" i="523" s="1"/>
  <c r="M471" i="523" s="1"/>
  <c r="J471" i="523" a="1"/>
  <c r="J471" i="523" s="1"/>
  <c r="H471" i="523"/>
  <c r="V470" i="523"/>
  <c r="W470" i="523" s="1"/>
  <c r="N470" i="523"/>
  <c r="K470" i="523"/>
  <c r="M470" i="523" s="1"/>
  <c r="K470" i="523" a="1"/>
  <c r="J470" i="523"/>
  <c r="J470" i="523" a="1"/>
  <c r="H470" i="523"/>
  <c r="V469" i="523"/>
  <c r="W469" i="523" s="1"/>
  <c r="N469" i="523"/>
  <c r="K469" i="523" a="1"/>
  <c r="K469" i="523" s="1"/>
  <c r="M469" i="523" s="1"/>
  <c r="J469" i="523" a="1"/>
  <c r="J469" i="523" s="1"/>
  <c r="H469" i="523"/>
  <c r="W468" i="523"/>
  <c r="V468" i="523"/>
  <c r="N468" i="523"/>
  <c r="K468" i="523" a="1"/>
  <c r="K468" i="523" s="1"/>
  <c r="M468" i="523" s="1"/>
  <c r="J468" i="523" a="1"/>
  <c r="J468" i="523" s="1"/>
  <c r="H468" i="523"/>
  <c r="V467" i="523"/>
  <c r="W467" i="523" s="1"/>
  <c r="N467" i="523"/>
  <c r="K467" i="523" a="1"/>
  <c r="K467" i="523" s="1"/>
  <c r="M467" i="523" s="1"/>
  <c r="J467" i="523" a="1"/>
  <c r="J467" i="523" s="1"/>
  <c r="H467" i="523"/>
  <c r="V466" i="523"/>
  <c r="W466" i="523" s="1"/>
  <c r="N466" i="523"/>
  <c r="K466" i="523"/>
  <c r="M466" i="523" s="1"/>
  <c r="K466" i="523" a="1"/>
  <c r="J466" i="523"/>
  <c r="J466" i="523" a="1"/>
  <c r="H466" i="523"/>
  <c r="V465" i="523"/>
  <c r="W465" i="523" s="1"/>
  <c r="N465" i="523"/>
  <c r="K465" i="523" a="1"/>
  <c r="K465" i="523" s="1"/>
  <c r="M465" i="523" s="1"/>
  <c r="J465" i="523" a="1"/>
  <c r="J465" i="523" s="1"/>
  <c r="H465" i="523"/>
  <c r="W464" i="523"/>
  <c r="V464" i="523"/>
  <c r="N464" i="523"/>
  <c r="K464" i="523" a="1"/>
  <c r="K464" i="523" s="1"/>
  <c r="M464" i="523" s="1"/>
  <c r="J464" i="523" a="1"/>
  <c r="J464" i="523" s="1"/>
  <c r="H464" i="523"/>
  <c r="V463" i="523"/>
  <c r="W463" i="523" s="1"/>
  <c r="N463" i="523"/>
  <c r="M463" i="523"/>
  <c r="K463" i="523" a="1"/>
  <c r="K463" i="523" s="1"/>
  <c r="J463" i="523" a="1"/>
  <c r="J463" i="523" s="1"/>
  <c r="H463" i="523"/>
  <c r="W462" i="523"/>
  <c r="V462" i="523"/>
  <c r="N462" i="523"/>
  <c r="K462" i="523" a="1"/>
  <c r="K462" i="523" s="1"/>
  <c r="M462" i="523" s="1"/>
  <c r="J462" i="523" a="1"/>
  <c r="J462" i="523" s="1"/>
  <c r="H462" i="523"/>
  <c r="V461" i="523"/>
  <c r="W461" i="523" s="1"/>
  <c r="N461" i="523"/>
  <c r="M461" i="523"/>
  <c r="K461" i="523" a="1"/>
  <c r="K461" i="523" s="1"/>
  <c r="J461" i="523" a="1"/>
  <c r="J461" i="523" s="1"/>
  <c r="H461" i="523"/>
  <c r="W460" i="523"/>
  <c r="V460" i="523"/>
  <c r="N460" i="523"/>
  <c r="K460" i="523" a="1"/>
  <c r="K460" i="523" s="1"/>
  <c r="M460" i="523" s="1"/>
  <c r="J460" i="523" a="1"/>
  <c r="J460" i="523" s="1"/>
  <c r="H460" i="523"/>
  <c r="V459" i="523"/>
  <c r="W459" i="523" s="1"/>
  <c r="N459" i="523"/>
  <c r="M459" i="523"/>
  <c r="K459" i="523" a="1"/>
  <c r="K459" i="523" s="1"/>
  <c r="J459" i="523" a="1"/>
  <c r="J459" i="523" s="1"/>
  <c r="H459" i="523"/>
  <c r="W458" i="523"/>
  <c r="V458" i="523"/>
  <c r="N458" i="523"/>
  <c r="N473" i="523" s="1"/>
  <c r="K458" i="523" a="1"/>
  <c r="K458" i="523" s="1"/>
  <c r="J458" i="523" a="1"/>
  <c r="J458" i="523" s="1"/>
  <c r="H458" i="523"/>
  <c r="H473" i="523" s="1"/>
  <c r="AA457" i="523"/>
  <c r="Z457" i="523"/>
  <c r="Y457" i="523"/>
  <c r="X457" i="523"/>
  <c r="U457" i="523"/>
  <c r="T457" i="523"/>
  <c r="S457" i="523"/>
  <c r="R457" i="523"/>
  <c r="Q457" i="523"/>
  <c r="P457" i="523"/>
  <c r="O457" i="523"/>
  <c r="I457" i="523"/>
  <c r="G457" i="523"/>
  <c r="V456" i="523"/>
  <c r="W456" i="523" s="1"/>
  <c r="N456" i="523"/>
  <c r="K456" i="523"/>
  <c r="M456" i="523" s="1"/>
  <c r="K456" i="523" a="1"/>
  <c r="J456" i="523"/>
  <c r="J456" i="523" a="1"/>
  <c r="H456" i="523"/>
  <c r="V455" i="523"/>
  <c r="W455" i="523" s="1"/>
  <c r="N455" i="523"/>
  <c r="K455" i="523" a="1"/>
  <c r="K455" i="523" s="1"/>
  <c r="M455" i="523" s="1"/>
  <c r="J455" i="523" a="1"/>
  <c r="J455" i="523" s="1"/>
  <c r="H455" i="523"/>
  <c r="W454" i="523"/>
  <c r="V454" i="523"/>
  <c r="N454" i="523"/>
  <c r="K454" i="523" a="1"/>
  <c r="K454" i="523" s="1"/>
  <c r="M454" i="523" s="1"/>
  <c r="J454" i="523" a="1"/>
  <c r="J454" i="523" s="1"/>
  <c r="H454" i="523"/>
  <c r="K453" i="523"/>
  <c r="M453" i="523" s="1"/>
  <c r="K453" i="523" a="1"/>
  <c r="H453" i="523"/>
  <c r="K452" i="523" a="1"/>
  <c r="K452" i="523" s="1"/>
  <c r="M452" i="523" s="1"/>
  <c r="H452" i="523"/>
  <c r="K451" i="523"/>
  <c r="M451" i="523" s="1"/>
  <c r="K451" i="523" a="1"/>
  <c r="H451" i="523"/>
  <c r="V450" i="523"/>
  <c r="W450" i="523" s="1"/>
  <c r="N450" i="523"/>
  <c r="K450" i="523" a="1"/>
  <c r="K450" i="523" s="1"/>
  <c r="M450" i="523" s="1"/>
  <c r="J450" i="523" a="1"/>
  <c r="J450" i="523" s="1"/>
  <c r="H450" i="523"/>
  <c r="W449" i="523"/>
  <c r="V449" i="523"/>
  <c r="N449" i="523"/>
  <c r="K449" i="523" a="1"/>
  <c r="K449" i="523" s="1"/>
  <c r="M449" i="523" s="1"/>
  <c r="J449" i="523" a="1"/>
  <c r="J449" i="523" s="1"/>
  <c r="H449" i="523"/>
  <c r="N448" i="523"/>
  <c r="K448" i="523" a="1"/>
  <c r="K448" i="523" s="1"/>
  <c r="M448" i="523" s="1"/>
  <c r="H448" i="523"/>
  <c r="N447" i="523"/>
  <c r="K447" i="523"/>
  <c r="M447" i="523" s="1"/>
  <c r="K447" i="523" a="1"/>
  <c r="H447" i="523"/>
  <c r="N446" i="523"/>
  <c r="K446" i="523" a="1"/>
  <c r="K446" i="523" s="1"/>
  <c r="M446" i="523" s="1"/>
  <c r="H446" i="523"/>
  <c r="N445" i="523"/>
  <c r="K445" i="523" a="1"/>
  <c r="K445" i="523" s="1"/>
  <c r="M445" i="523" s="1"/>
  <c r="H445" i="523"/>
  <c r="N444" i="523"/>
  <c r="K444" i="523" a="1"/>
  <c r="K444" i="523" s="1"/>
  <c r="M444" i="523" s="1"/>
  <c r="H444" i="523"/>
  <c r="N443" i="523"/>
  <c r="K443" i="523"/>
  <c r="M443" i="523" s="1"/>
  <c r="K443" i="523" a="1"/>
  <c r="H443" i="523"/>
  <c r="V442" i="523"/>
  <c r="W442" i="523" s="1"/>
  <c r="N442" i="523"/>
  <c r="K442" i="523" a="1"/>
  <c r="K442" i="523" s="1"/>
  <c r="M442" i="523" s="1"/>
  <c r="J442" i="523" a="1"/>
  <c r="J442" i="523" s="1"/>
  <c r="H442" i="523"/>
  <c r="W441" i="523"/>
  <c r="V441" i="523"/>
  <c r="N441" i="523"/>
  <c r="K441" i="523" a="1"/>
  <c r="K441" i="523" s="1"/>
  <c r="M441" i="523" s="1"/>
  <c r="J441" i="523" a="1"/>
  <c r="J441" i="523" s="1"/>
  <c r="H441" i="523"/>
  <c r="V440" i="523"/>
  <c r="W440" i="523" s="1"/>
  <c r="N440" i="523"/>
  <c r="K440" i="523" a="1"/>
  <c r="K440" i="523" s="1"/>
  <c r="M440" i="523" s="1"/>
  <c r="J440" i="523" a="1"/>
  <c r="J440" i="523" s="1"/>
  <c r="H440" i="523"/>
  <c r="V439" i="523"/>
  <c r="W439" i="523" s="1"/>
  <c r="N439" i="523"/>
  <c r="K439" i="523"/>
  <c r="M439" i="523" s="1"/>
  <c r="K439" i="523" a="1"/>
  <c r="J439" i="523"/>
  <c r="J439" i="523" a="1"/>
  <c r="H439" i="523"/>
  <c r="V438" i="523"/>
  <c r="W438" i="523" s="1"/>
  <c r="N438" i="523"/>
  <c r="K438" i="523" a="1"/>
  <c r="K438" i="523" s="1"/>
  <c r="M438" i="523" s="1"/>
  <c r="J438" i="523" a="1"/>
  <c r="J438" i="523" s="1"/>
  <c r="H438" i="523"/>
  <c r="V437" i="523"/>
  <c r="W437" i="523" s="1"/>
  <c r="N437" i="523"/>
  <c r="K437" i="523"/>
  <c r="M437" i="523" s="1"/>
  <c r="K437" i="523" a="1"/>
  <c r="J437" i="523"/>
  <c r="J437" i="523" a="1"/>
  <c r="H437" i="523"/>
  <c r="V436" i="523"/>
  <c r="W436" i="523" s="1"/>
  <c r="N436" i="523"/>
  <c r="K436" i="523" a="1"/>
  <c r="K436" i="523" s="1"/>
  <c r="M436" i="523" s="1"/>
  <c r="J436" i="523" a="1"/>
  <c r="J436" i="523" s="1"/>
  <c r="H436" i="523"/>
  <c r="W435" i="523"/>
  <c r="V435" i="523"/>
  <c r="N435" i="523"/>
  <c r="K435" i="523" a="1"/>
  <c r="K435" i="523" s="1"/>
  <c r="M435" i="523" s="1"/>
  <c r="J435" i="523" a="1"/>
  <c r="J435" i="523" s="1"/>
  <c r="H435" i="523"/>
  <c r="V434" i="523"/>
  <c r="W434" i="523" s="1"/>
  <c r="N434" i="523"/>
  <c r="K434" i="523" a="1"/>
  <c r="K434" i="523" s="1"/>
  <c r="M434" i="523" s="1"/>
  <c r="J434" i="523" a="1"/>
  <c r="J434" i="523" s="1"/>
  <c r="H434" i="523"/>
  <c r="V433" i="523"/>
  <c r="W433" i="523" s="1"/>
  <c r="N433" i="523"/>
  <c r="K433" i="523"/>
  <c r="M433" i="523" s="1"/>
  <c r="K433" i="523" a="1"/>
  <c r="J433" i="523"/>
  <c r="J433" i="523" a="1"/>
  <c r="H433" i="523"/>
  <c r="V432" i="523"/>
  <c r="W432" i="523" s="1"/>
  <c r="N432" i="523"/>
  <c r="K432" i="523" a="1"/>
  <c r="K432" i="523" s="1"/>
  <c r="M432" i="523" s="1"/>
  <c r="J432" i="523" a="1"/>
  <c r="J432" i="523" s="1"/>
  <c r="H432" i="523"/>
  <c r="W431" i="523"/>
  <c r="V431" i="523"/>
  <c r="N431" i="523"/>
  <c r="K431" i="523" a="1"/>
  <c r="K431" i="523" s="1"/>
  <c r="M431" i="523" s="1"/>
  <c r="J431" i="523" a="1"/>
  <c r="J431" i="523" s="1"/>
  <c r="H431" i="523"/>
  <c r="N430" i="523"/>
  <c r="K430" i="523" a="1"/>
  <c r="K430" i="523" s="1"/>
  <c r="M430" i="523" s="1"/>
  <c r="H430" i="523"/>
  <c r="V429" i="523"/>
  <c r="W429" i="523" s="1"/>
  <c r="N429" i="523"/>
  <c r="K429" i="523"/>
  <c r="M429" i="523" s="1"/>
  <c r="K429" i="523" a="1"/>
  <c r="J429" i="523"/>
  <c r="J429" i="523" a="1"/>
  <c r="H429" i="523"/>
  <c r="V428" i="523"/>
  <c r="W428" i="523" s="1"/>
  <c r="N428" i="523"/>
  <c r="K428" i="523" a="1"/>
  <c r="K428" i="523" s="1"/>
  <c r="M428" i="523" s="1"/>
  <c r="J428" i="523" a="1"/>
  <c r="J428" i="523" s="1"/>
  <c r="H428" i="523"/>
  <c r="W427" i="523"/>
  <c r="V427" i="523"/>
  <c r="N427" i="523"/>
  <c r="K427" i="523"/>
  <c r="M427" i="523" s="1"/>
  <c r="K427" i="523" a="1"/>
  <c r="J427" i="523" a="1"/>
  <c r="J427" i="523" s="1"/>
  <c r="H427" i="523"/>
  <c r="V426" i="523"/>
  <c r="W426" i="523" s="1"/>
  <c r="N426" i="523"/>
  <c r="K426" i="523" a="1"/>
  <c r="K426" i="523" s="1"/>
  <c r="M426" i="523" s="1"/>
  <c r="J426" i="523" a="1"/>
  <c r="J426" i="523" s="1"/>
  <c r="H426" i="523"/>
  <c r="W425" i="523"/>
  <c r="V425" i="523"/>
  <c r="N425" i="523"/>
  <c r="K425" i="523" a="1"/>
  <c r="K425" i="523" s="1"/>
  <c r="M425" i="523" s="1"/>
  <c r="J425" i="523" a="1"/>
  <c r="J425" i="523" s="1"/>
  <c r="H425" i="523"/>
  <c r="V424" i="523"/>
  <c r="W424" i="523" s="1"/>
  <c r="N424" i="523"/>
  <c r="K424" i="523" a="1"/>
  <c r="K424" i="523" s="1"/>
  <c r="M424" i="523" s="1"/>
  <c r="J424" i="523" a="1"/>
  <c r="J424" i="523" s="1"/>
  <c r="H424" i="523"/>
  <c r="W423" i="523"/>
  <c r="V423" i="523"/>
  <c r="N423" i="523"/>
  <c r="K423" i="523"/>
  <c r="K423" i="523" a="1"/>
  <c r="J423" i="523" a="1"/>
  <c r="J423" i="523" s="1"/>
  <c r="H423" i="523"/>
  <c r="AA422" i="523"/>
  <c r="Z422" i="523"/>
  <c r="Y422" i="523"/>
  <c r="X422" i="523"/>
  <c r="U422" i="523"/>
  <c r="T422" i="523"/>
  <c r="S422" i="523"/>
  <c r="R422" i="523"/>
  <c r="Q422" i="523"/>
  <c r="P422" i="523"/>
  <c r="O422" i="523"/>
  <c r="I422" i="523"/>
  <c r="G422" i="523"/>
  <c r="J422" i="523" s="1" a="1"/>
  <c r="J422" i="523" s="1"/>
  <c r="K421" i="523" a="1"/>
  <c r="K421" i="523" s="1"/>
  <c r="M421" i="523" s="1"/>
  <c r="H421" i="523"/>
  <c r="K420" i="523" a="1"/>
  <c r="K420" i="523" s="1"/>
  <c r="M420" i="523" s="1"/>
  <c r="H420" i="523"/>
  <c r="K419" i="523" a="1"/>
  <c r="K419" i="523" s="1"/>
  <c r="M419" i="523" s="1"/>
  <c r="H419" i="523"/>
  <c r="K418" i="523" a="1"/>
  <c r="K418" i="523" s="1"/>
  <c r="M418" i="523" s="1"/>
  <c r="H418" i="523"/>
  <c r="K417" i="523" a="1"/>
  <c r="K417" i="523" s="1"/>
  <c r="M417" i="523" s="1"/>
  <c r="H417" i="523"/>
  <c r="K416" i="523" a="1"/>
  <c r="K416" i="523" s="1"/>
  <c r="M416" i="523" s="1"/>
  <c r="H416" i="523"/>
  <c r="K415" i="523" a="1"/>
  <c r="K415" i="523" s="1"/>
  <c r="M415" i="523" s="1"/>
  <c r="H415" i="523"/>
  <c r="K414" i="523" a="1"/>
  <c r="K414" i="523" s="1"/>
  <c r="M414" i="523" s="1"/>
  <c r="H414" i="523"/>
  <c r="K413" i="523" a="1"/>
  <c r="K413" i="523" s="1"/>
  <c r="M413" i="523" s="1"/>
  <c r="H413" i="523"/>
  <c r="K412" i="523" a="1"/>
  <c r="K412" i="523" s="1"/>
  <c r="M412" i="523" s="1"/>
  <c r="H412" i="523"/>
  <c r="W411" i="523"/>
  <c r="V411" i="523"/>
  <c r="N411" i="523"/>
  <c r="K411" i="523" a="1"/>
  <c r="K411" i="523" s="1"/>
  <c r="M411" i="523" s="1"/>
  <c r="J411" i="523" a="1"/>
  <c r="J411" i="523" s="1"/>
  <c r="H411" i="523"/>
  <c r="V410" i="523"/>
  <c r="W410" i="523" s="1"/>
  <c r="N410" i="523"/>
  <c r="K410" i="523" a="1"/>
  <c r="K410" i="523" s="1"/>
  <c r="M410" i="523" s="1"/>
  <c r="J410" i="523" a="1"/>
  <c r="J410" i="523" s="1"/>
  <c r="H410" i="523"/>
  <c r="V409" i="523"/>
  <c r="W409" i="523" s="1"/>
  <c r="N409" i="523"/>
  <c r="K409" i="523"/>
  <c r="M409" i="523" s="1"/>
  <c r="K409" i="523" a="1"/>
  <c r="J409" i="523"/>
  <c r="J409" i="523" a="1"/>
  <c r="H409" i="523"/>
  <c r="V408" i="523"/>
  <c r="W408" i="523" s="1"/>
  <c r="N408" i="523"/>
  <c r="K408" i="523" a="1"/>
  <c r="K408" i="523" s="1"/>
  <c r="M408" i="523" s="1"/>
  <c r="J408" i="523" a="1"/>
  <c r="J408" i="523" s="1"/>
  <c r="H408" i="523"/>
  <c r="H407" i="523"/>
  <c r="V406" i="523"/>
  <c r="W406" i="523" s="1"/>
  <c r="N406" i="523"/>
  <c r="K406" i="523" a="1"/>
  <c r="K406" i="523" s="1"/>
  <c r="M406" i="523" s="1"/>
  <c r="J406" i="523" a="1"/>
  <c r="J406" i="523" s="1"/>
  <c r="H406" i="523"/>
  <c r="W405" i="523"/>
  <c r="V405" i="523"/>
  <c r="N405" i="523"/>
  <c r="K405" i="523" a="1"/>
  <c r="K405" i="523" s="1"/>
  <c r="M405" i="523" s="1"/>
  <c r="J405" i="523" a="1"/>
  <c r="J405" i="523" s="1"/>
  <c r="H405" i="523"/>
  <c r="H404" i="523"/>
  <c r="K403" i="523" a="1"/>
  <c r="K403" i="523" s="1"/>
  <c r="H403" i="523"/>
  <c r="V402" i="523"/>
  <c r="W402" i="523" s="1"/>
  <c r="N402" i="523"/>
  <c r="K402" i="523" a="1"/>
  <c r="K402" i="523" s="1"/>
  <c r="M402" i="523" s="1"/>
  <c r="J402" i="523" a="1"/>
  <c r="J402" i="523" s="1"/>
  <c r="H402" i="523"/>
  <c r="V401" i="523"/>
  <c r="W401" i="523" s="1"/>
  <c r="N401" i="523"/>
  <c r="K401" i="523"/>
  <c r="M401" i="523" s="1"/>
  <c r="K401" i="523" a="1"/>
  <c r="J401" i="523"/>
  <c r="J401" i="523" a="1"/>
  <c r="H401" i="523"/>
  <c r="V400" i="523"/>
  <c r="W400" i="523" s="1"/>
  <c r="N400" i="523"/>
  <c r="K400" i="523" a="1"/>
  <c r="K400" i="523" s="1"/>
  <c r="M400" i="523" s="1"/>
  <c r="J400" i="523" a="1"/>
  <c r="J400" i="523" s="1"/>
  <c r="H400" i="523"/>
  <c r="W399" i="523"/>
  <c r="V399" i="523"/>
  <c r="N399" i="523"/>
  <c r="K399" i="523" a="1"/>
  <c r="K399" i="523" s="1"/>
  <c r="M399" i="523" s="1"/>
  <c r="J399" i="523" a="1"/>
  <c r="J399" i="523" s="1"/>
  <c r="H399" i="523"/>
  <c r="V398" i="523"/>
  <c r="W398" i="523" s="1"/>
  <c r="N398" i="523"/>
  <c r="K398" i="523" a="1"/>
  <c r="K398" i="523" s="1"/>
  <c r="M398" i="523" s="1"/>
  <c r="J398" i="523" a="1"/>
  <c r="J398" i="523" s="1"/>
  <c r="H398" i="523"/>
  <c r="V397" i="523"/>
  <c r="W397" i="523" s="1"/>
  <c r="N397" i="523"/>
  <c r="K397" i="523"/>
  <c r="M397" i="523" s="1"/>
  <c r="K397" i="523" a="1"/>
  <c r="J397" i="523"/>
  <c r="J397" i="523" a="1"/>
  <c r="H397" i="523"/>
  <c r="V396" i="523"/>
  <c r="W396" i="523" s="1"/>
  <c r="N396" i="523"/>
  <c r="K396" i="523" a="1"/>
  <c r="K396" i="523" s="1"/>
  <c r="M396" i="523" s="1"/>
  <c r="J396" i="523" a="1"/>
  <c r="J396" i="523" s="1"/>
  <c r="H396" i="523"/>
  <c r="W395" i="523"/>
  <c r="V395" i="523"/>
  <c r="N395" i="523"/>
  <c r="K395" i="523" a="1"/>
  <c r="K395" i="523" s="1"/>
  <c r="M395" i="523" s="1"/>
  <c r="J395" i="523" a="1"/>
  <c r="J395" i="523" s="1"/>
  <c r="H395" i="523"/>
  <c r="V394" i="523"/>
  <c r="W394" i="523" s="1"/>
  <c r="N394" i="523"/>
  <c r="K394" i="523" a="1"/>
  <c r="K394" i="523" s="1"/>
  <c r="M394" i="523" s="1"/>
  <c r="J394" i="523" a="1"/>
  <c r="J394" i="523" s="1"/>
  <c r="H394" i="523"/>
  <c r="V393" i="523"/>
  <c r="W393" i="523" s="1"/>
  <c r="N393" i="523"/>
  <c r="K393" i="523"/>
  <c r="M393" i="523" s="1"/>
  <c r="K393" i="523" a="1"/>
  <c r="J393" i="523"/>
  <c r="J393" i="523" a="1"/>
  <c r="H393" i="523"/>
  <c r="K392" i="523" a="1"/>
  <c r="K392" i="523" s="1"/>
  <c r="M392" i="523" s="1"/>
  <c r="H392" i="523"/>
  <c r="K391" i="523"/>
  <c r="M391" i="523" s="1"/>
  <c r="K391" i="523" a="1"/>
  <c r="H391" i="523"/>
  <c r="K390" i="523" a="1"/>
  <c r="K390" i="523" s="1"/>
  <c r="M390" i="523" s="1"/>
  <c r="H390" i="523"/>
  <c r="K389" i="523"/>
  <c r="M389" i="523" s="1"/>
  <c r="K389" i="523" a="1"/>
  <c r="H389" i="523"/>
  <c r="N388" i="523"/>
  <c r="K388" i="523" a="1"/>
  <c r="K388" i="523" s="1"/>
  <c r="M388" i="523" s="1"/>
  <c r="H388" i="523"/>
  <c r="N387" i="523"/>
  <c r="K387" i="523" a="1"/>
  <c r="K387" i="523" s="1"/>
  <c r="M387" i="523" s="1"/>
  <c r="H387" i="523"/>
  <c r="N386" i="523"/>
  <c r="K386" i="523" a="1"/>
  <c r="K386" i="523" s="1"/>
  <c r="M386" i="523" s="1"/>
  <c r="H386" i="523"/>
  <c r="N385" i="523"/>
  <c r="K385" i="523"/>
  <c r="M385" i="523" s="1"/>
  <c r="K385" i="523" a="1"/>
  <c r="H385" i="523"/>
  <c r="V384" i="523"/>
  <c r="W384" i="523" s="1"/>
  <c r="N384" i="523"/>
  <c r="K384" i="523" a="1"/>
  <c r="K384" i="523" s="1"/>
  <c r="M384" i="523" s="1"/>
  <c r="J384" i="523" a="1"/>
  <c r="J384" i="523" s="1"/>
  <c r="H384" i="523"/>
  <c r="W383" i="523"/>
  <c r="V383" i="523"/>
  <c r="N383" i="523"/>
  <c r="K383" i="523" a="1"/>
  <c r="K383" i="523" s="1"/>
  <c r="M383" i="523" s="1"/>
  <c r="J383" i="523" a="1"/>
  <c r="J383" i="523" s="1"/>
  <c r="H383" i="523"/>
  <c r="V382" i="523"/>
  <c r="W382" i="523" s="1"/>
  <c r="N382" i="523"/>
  <c r="K382" i="523" a="1"/>
  <c r="K382" i="523" s="1"/>
  <c r="M382" i="523" s="1"/>
  <c r="J382" i="523" a="1"/>
  <c r="J382" i="523" s="1"/>
  <c r="H382" i="523"/>
  <c r="V381" i="523"/>
  <c r="W381" i="523" s="1"/>
  <c r="N381" i="523"/>
  <c r="K381" i="523"/>
  <c r="M381" i="523" s="1"/>
  <c r="K381" i="523" a="1"/>
  <c r="J381" i="523"/>
  <c r="J381" i="523" a="1"/>
  <c r="H381" i="523"/>
  <c r="V380" i="523"/>
  <c r="W380" i="523" s="1"/>
  <c r="N380" i="523"/>
  <c r="K380" i="523" a="1"/>
  <c r="K380" i="523" s="1"/>
  <c r="M380" i="523" s="1"/>
  <c r="J380" i="523" a="1"/>
  <c r="J380" i="523" s="1"/>
  <c r="H380" i="523"/>
  <c r="W379" i="523"/>
  <c r="V379" i="523"/>
  <c r="N379" i="523"/>
  <c r="K379" i="523" a="1"/>
  <c r="K379" i="523" s="1"/>
  <c r="M379" i="523" s="1"/>
  <c r="J379" i="523" a="1"/>
  <c r="J379" i="523" s="1"/>
  <c r="H379" i="523"/>
  <c r="V378" i="523"/>
  <c r="W378" i="523" s="1"/>
  <c r="N378" i="523"/>
  <c r="K378" i="523" a="1"/>
  <c r="K378" i="523" s="1"/>
  <c r="M378" i="523" s="1"/>
  <c r="J378" i="523" a="1"/>
  <c r="J378" i="523" s="1"/>
  <c r="H378" i="523"/>
  <c r="V377" i="523"/>
  <c r="W377" i="523" s="1"/>
  <c r="N377" i="523"/>
  <c r="K377" i="523"/>
  <c r="M377" i="523" s="1"/>
  <c r="K377" i="523" a="1"/>
  <c r="J377" i="523"/>
  <c r="J377" i="523" a="1"/>
  <c r="H377" i="523"/>
  <c r="V376" i="523"/>
  <c r="W376" i="523" s="1"/>
  <c r="N376" i="523"/>
  <c r="K376" i="523" a="1"/>
  <c r="K376" i="523" s="1"/>
  <c r="M376" i="523" s="1"/>
  <c r="J376" i="523" a="1"/>
  <c r="J376" i="523" s="1"/>
  <c r="H376" i="523"/>
  <c r="W375" i="523"/>
  <c r="V375" i="523"/>
  <c r="N375" i="523"/>
  <c r="K375" i="523" a="1"/>
  <c r="K375" i="523" s="1"/>
  <c r="M375" i="523" s="1"/>
  <c r="J375" i="523" a="1"/>
  <c r="J375" i="523" s="1"/>
  <c r="H375" i="523"/>
  <c r="V374" i="523"/>
  <c r="W374" i="523" s="1"/>
  <c r="N374" i="523"/>
  <c r="K374" i="523" a="1"/>
  <c r="K374" i="523" s="1"/>
  <c r="M374" i="523" s="1"/>
  <c r="J374" i="523" a="1"/>
  <c r="J374" i="523" s="1"/>
  <c r="H374" i="523"/>
  <c r="V373" i="523"/>
  <c r="W373" i="523" s="1"/>
  <c r="N373" i="523"/>
  <c r="K373" i="523"/>
  <c r="M373" i="523" s="1"/>
  <c r="K373" i="523" a="1"/>
  <c r="J373" i="523"/>
  <c r="J373" i="523" a="1"/>
  <c r="H373" i="523"/>
  <c r="K372" i="523" a="1"/>
  <c r="K372" i="523" s="1"/>
  <c r="M372" i="523" s="1"/>
  <c r="H372" i="523"/>
  <c r="K371" i="523"/>
  <c r="M371" i="523" s="1"/>
  <c r="K371" i="523" a="1"/>
  <c r="H371" i="523"/>
  <c r="K370" i="523" a="1"/>
  <c r="K370" i="523" s="1"/>
  <c r="M370" i="523" s="1"/>
  <c r="H370" i="523"/>
  <c r="V369" i="523"/>
  <c r="W369" i="523" s="1"/>
  <c r="N369" i="523"/>
  <c r="K369" i="523" a="1"/>
  <c r="K369" i="523" s="1"/>
  <c r="M369" i="523" s="1"/>
  <c r="J369" i="523" a="1"/>
  <c r="J369" i="523" s="1"/>
  <c r="H369" i="523"/>
  <c r="V368" i="523"/>
  <c r="W368" i="523" s="1"/>
  <c r="N368" i="523"/>
  <c r="K368" i="523"/>
  <c r="M368" i="523" s="1"/>
  <c r="K368" i="523" a="1"/>
  <c r="J368" i="523"/>
  <c r="J368" i="523" a="1"/>
  <c r="H368" i="523"/>
  <c r="V367" i="523"/>
  <c r="W367" i="523" s="1"/>
  <c r="N367" i="523"/>
  <c r="K367" i="523" a="1"/>
  <c r="K367" i="523" s="1"/>
  <c r="M367" i="523" s="1"/>
  <c r="J367" i="523" a="1"/>
  <c r="J367" i="523" s="1"/>
  <c r="H367" i="523"/>
  <c r="K366" i="523"/>
  <c r="K366" i="523" a="1"/>
  <c r="H366" i="523"/>
  <c r="V365" i="523"/>
  <c r="N365" i="523"/>
  <c r="N422" i="523" s="1"/>
  <c r="K365" i="523" a="1"/>
  <c r="K365" i="523" s="1"/>
  <c r="J365" i="523" a="1"/>
  <c r="J365" i="523" s="1"/>
  <c r="H365" i="523"/>
  <c r="AA364" i="523"/>
  <c r="AA498" i="523" s="1"/>
  <c r="Z364" i="523"/>
  <c r="Z498" i="523" s="1"/>
  <c r="Y364" i="523"/>
  <c r="Y498" i="523" s="1"/>
  <c r="X364" i="523"/>
  <c r="X498" i="523" s="1"/>
  <c r="U364" i="523"/>
  <c r="U498" i="523" s="1"/>
  <c r="T364" i="523"/>
  <c r="T498" i="523" s="1"/>
  <c r="S364" i="523"/>
  <c r="S498" i="523" s="1"/>
  <c r="R364" i="523"/>
  <c r="R498" i="523" s="1"/>
  <c r="Q364" i="523"/>
  <c r="Q498" i="523" s="1"/>
  <c r="P364" i="523"/>
  <c r="P498" i="523" s="1"/>
  <c r="O364" i="523"/>
  <c r="I364" i="523"/>
  <c r="I498" i="523" s="1"/>
  <c r="B506" i="523" s="1"/>
  <c r="G364" i="523"/>
  <c r="G498" i="523" s="1"/>
  <c r="V363" i="523"/>
  <c r="W363" i="523" s="1"/>
  <c r="N363" i="523"/>
  <c r="K363" i="523" a="1"/>
  <c r="K363" i="523" s="1"/>
  <c r="M363" i="523" s="1"/>
  <c r="J363" i="523" a="1"/>
  <c r="J363" i="523" s="1"/>
  <c r="H363" i="523"/>
  <c r="V362" i="523"/>
  <c r="W362" i="523" s="1"/>
  <c r="N362" i="523"/>
  <c r="K362" i="523" a="1"/>
  <c r="K362" i="523" s="1"/>
  <c r="M362" i="523" s="1"/>
  <c r="J362" i="523" a="1"/>
  <c r="J362" i="523" s="1"/>
  <c r="H362" i="523"/>
  <c r="K361" i="523"/>
  <c r="M361" i="523" s="1"/>
  <c r="K361" i="523" a="1"/>
  <c r="H361" i="523"/>
  <c r="K360" i="523" a="1"/>
  <c r="K360" i="523" s="1"/>
  <c r="M360" i="523" s="1"/>
  <c r="H360" i="523"/>
  <c r="K359" i="523"/>
  <c r="M359" i="523" s="1"/>
  <c r="K359" i="523" a="1"/>
  <c r="H359" i="523"/>
  <c r="K358" i="523" a="1"/>
  <c r="K358" i="523" s="1"/>
  <c r="M358" i="523" s="1"/>
  <c r="H358" i="523"/>
  <c r="V357" i="523"/>
  <c r="W357" i="523" s="1"/>
  <c r="N357" i="523"/>
  <c r="K357" i="523" a="1"/>
  <c r="K357" i="523" s="1"/>
  <c r="M357" i="523" s="1"/>
  <c r="J357" i="523" a="1"/>
  <c r="J357" i="523" s="1"/>
  <c r="H357" i="523"/>
  <c r="V356" i="523"/>
  <c r="W356" i="523" s="1"/>
  <c r="N356" i="523"/>
  <c r="K356" i="523"/>
  <c r="M356" i="523" s="1"/>
  <c r="K356" i="523" a="1"/>
  <c r="J356" i="523"/>
  <c r="J356" i="523" a="1"/>
  <c r="H356" i="523"/>
  <c r="V355" i="523"/>
  <c r="W355" i="523" s="1"/>
  <c r="N355" i="523"/>
  <c r="K355" i="523" a="1"/>
  <c r="K355" i="523" s="1"/>
  <c r="M355" i="523" s="1"/>
  <c r="J355" i="523" a="1"/>
  <c r="J355" i="523" s="1"/>
  <c r="H355" i="523"/>
  <c r="H354" i="523"/>
  <c r="H353" i="523"/>
  <c r="V352" i="523"/>
  <c r="W352" i="523" s="1"/>
  <c r="N352" i="523"/>
  <c r="K352" i="523" a="1"/>
  <c r="K352" i="523" s="1"/>
  <c r="M352" i="523" s="1"/>
  <c r="J352" i="523" a="1"/>
  <c r="J352" i="523" s="1"/>
  <c r="H352" i="523"/>
  <c r="V351" i="523"/>
  <c r="W351" i="523" s="1"/>
  <c r="N351" i="523"/>
  <c r="K351" i="523" a="1"/>
  <c r="K351" i="523" s="1"/>
  <c r="M351" i="523" s="1"/>
  <c r="J351" i="523" a="1"/>
  <c r="J351" i="523" s="1"/>
  <c r="H351" i="523"/>
  <c r="K350" i="523" a="1"/>
  <c r="K350" i="523" s="1"/>
  <c r="M350" i="523" s="1"/>
  <c r="H350" i="523"/>
  <c r="K349" i="523" a="1"/>
  <c r="K349" i="523" s="1"/>
  <c r="M349" i="523" s="1"/>
  <c r="H349" i="523"/>
  <c r="W348" i="523"/>
  <c r="V348" i="523"/>
  <c r="N348" i="523"/>
  <c r="K348" i="523" a="1"/>
  <c r="K348" i="523" s="1"/>
  <c r="M348" i="523" s="1"/>
  <c r="J348" i="523" a="1"/>
  <c r="J348" i="523" s="1"/>
  <c r="H348" i="523"/>
  <c r="V347" i="523"/>
  <c r="W347" i="523" s="1"/>
  <c r="N347" i="523"/>
  <c r="K347" i="523" a="1"/>
  <c r="K347" i="523" s="1"/>
  <c r="M347" i="523" s="1"/>
  <c r="J347" i="523" a="1"/>
  <c r="J347" i="523" s="1"/>
  <c r="H347" i="523"/>
  <c r="V346" i="523"/>
  <c r="W346" i="523" s="1"/>
  <c r="N346" i="523"/>
  <c r="K346" i="523"/>
  <c r="M346" i="523" s="1"/>
  <c r="K346" i="523" a="1"/>
  <c r="J346" i="523"/>
  <c r="J346" i="523" a="1"/>
  <c r="H346" i="523"/>
  <c r="V345" i="523"/>
  <c r="W345" i="523" s="1"/>
  <c r="N345" i="523"/>
  <c r="K345" i="523" a="1"/>
  <c r="K345" i="523" s="1"/>
  <c r="M345" i="523" s="1"/>
  <c r="J345" i="523" a="1"/>
  <c r="J345" i="523" s="1"/>
  <c r="H345" i="523"/>
  <c r="W344" i="523"/>
  <c r="V344" i="523"/>
  <c r="N344" i="523"/>
  <c r="K344" i="523" a="1"/>
  <c r="K344" i="523" s="1"/>
  <c r="M344" i="523" s="1"/>
  <c r="J344" i="523" a="1"/>
  <c r="J344" i="523" s="1"/>
  <c r="H344" i="523"/>
  <c r="V343" i="523"/>
  <c r="V364" i="523" s="1"/>
  <c r="N343" i="523"/>
  <c r="K343" i="523" a="1"/>
  <c r="K343" i="523" s="1"/>
  <c r="J343" i="523" a="1"/>
  <c r="J343" i="523" s="1"/>
  <c r="H343" i="523"/>
  <c r="X337" i="523"/>
  <c r="X336" i="523"/>
  <c r="X335" i="523"/>
  <c r="G335" i="523"/>
  <c r="C335" i="523"/>
  <c r="X334" i="523"/>
  <c r="I334" i="523"/>
  <c r="E334" i="523"/>
  <c r="K334" i="523" s="1"/>
  <c r="M334" i="523" s="1"/>
  <c r="I333" i="523"/>
  <c r="E333" i="523"/>
  <c r="K333" i="523" s="1"/>
  <c r="M333" i="523" s="1"/>
  <c r="I332" i="523"/>
  <c r="E332" i="523"/>
  <c r="K332" i="523" s="1"/>
  <c r="M332" i="523" s="1"/>
  <c r="X331" i="523"/>
  <c r="I331" i="523"/>
  <c r="I335" i="523" s="1"/>
  <c r="E331" i="523"/>
  <c r="E335" i="523" s="1"/>
  <c r="AA328" i="523"/>
  <c r="Z328" i="523"/>
  <c r="Y328" i="523"/>
  <c r="X328" i="523"/>
  <c r="U328" i="523"/>
  <c r="T328" i="523"/>
  <c r="S328" i="523"/>
  <c r="R328" i="523"/>
  <c r="Q328" i="523"/>
  <c r="P328" i="523"/>
  <c r="O328" i="523"/>
  <c r="I328" i="523"/>
  <c r="G328" i="523"/>
  <c r="K327" i="523" a="1"/>
  <c r="K327" i="523" s="1"/>
  <c r="H327" i="523"/>
  <c r="K326" i="523" a="1"/>
  <c r="K326" i="523" s="1"/>
  <c r="H326" i="523"/>
  <c r="K325" i="523"/>
  <c r="K325" i="523" a="1"/>
  <c r="H325" i="523"/>
  <c r="V324" i="523"/>
  <c r="W324" i="523" s="1"/>
  <c r="N324" i="523"/>
  <c r="K324" i="523" a="1"/>
  <c r="K324" i="523" s="1"/>
  <c r="D324" i="523"/>
  <c r="H324" i="523" s="1"/>
  <c r="H323" i="523"/>
  <c r="K322" i="523" a="1"/>
  <c r="K322" i="523" s="1"/>
  <c r="H322" i="523"/>
  <c r="H321" i="523"/>
  <c r="V320" i="523"/>
  <c r="W320" i="523" s="1"/>
  <c r="N320" i="523"/>
  <c r="K320" i="523" a="1"/>
  <c r="K320" i="523" s="1"/>
  <c r="M320" i="523" s="1"/>
  <c r="J320" i="523" a="1"/>
  <c r="J320" i="523" s="1"/>
  <c r="H320" i="523"/>
  <c r="V319" i="523"/>
  <c r="W319" i="523" s="1"/>
  <c r="N319" i="523"/>
  <c r="K319" i="523" a="1"/>
  <c r="K319" i="523" s="1"/>
  <c r="M319" i="523" s="1"/>
  <c r="J319" i="523" a="1"/>
  <c r="J319" i="523" s="1"/>
  <c r="H319" i="523"/>
  <c r="H318" i="523"/>
  <c r="V317" i="523"/>
  <c r="W317" i="523" s="1"/>
  <c r="N317" i="523"/>
  <c r="K317" i="523" a="1"/>
  <c r="K317" i="523" s="1"/>
  <c r="M317" i="523" s="1"/>
  <c r="J317" i="523" a="1"/>
  <c r="J317" i="523" s="1"/>
  <c r="H317" i="523"/>
  <c r="V316" i="523"/>
  <c r="W316" i="523" s="1"/>
  <c r="N316" i="523"/>
  <c r="K316" i="523" a="1"/>
  <c r="K316" i="523" s="1"/>
  <c r="M316" i="523" s="1"/>
  <c r="J316" i="523" a="1"/>
  <c r="J316" i="523" s="1"/>
  <c r="H316" i="523"/>
  <c r="V315" i="523"/>
  <c r="W315" i="523" s="1"/>
  <c r="N315" i="523"/>
  <c r="K315" i="523" a="1"/>
  <c r="K315" i="523" s="1"/>
  <c r="M315" i="523" s="1"/>
  <c r="J315" i="523" a="1"/>
  <c r="J315" i="523" s="1"/>
  <c r="H315" i="523"/>
  <c r="V314" i="523"/>
  <c r="V328" i="523" s="1"/>
  <c r="N314" i="523"/>
  <c r="N328" i="523" s="1"/>
  <c r="K314" i="523" a="1"/>
  <c r="K314" i="523" s="1"/>
  <c r="J314" i="523" a="1"/>
  <c r="J314" i="523" s="1"/>
  <c r="H314" i="523"/>
  <c r="H328" i="523" s="1"/>
  <c r="AA313" i="523"/>
  <c r="Z313" i="523"/>
  <c r="Y313" i="523"/>
  <c r="X313" i="523"/>
  <c r="U313" i="523"/>
  <c r="T313" i="523"/>
  <c r="S313" i="523"/>
  <c r="Q313" i="523"/>
  <c r="P313" i="523"/>
  <c r="O313" i="523"/>
  <c r="I313" i="523"/>
  <c r="G313" i="523"/>
  <c r="V312" i="523"/>
  <c r="W312" i="523" s="1"/>
  <c r="N312" i="523"/>
  <c r="K312" i="523" a="1"/>
  <c r="K312" i="523" s="1"/>
  <c r="M312" i="523" s="1"/>
  <c r="J312" i="523" a="1"/>
  <c r="J312" i="523" s="1"/>
  <c r="H312" i="523"/>
  <c r="V310" i="523"/>
  <c r="W310" i="523" s="1"/>
  <c r="N310" i="523"/>
  <c r="K310" i="523" a="1"/>
  <c r="K310" i="523" s="1"/>
  <c r="M310" i="523" s="1"/>
  <c r="J310" i="523" a="1"/>
  <c r="J310" i="523" s="1"/>
  <c r="H310" i="523"/>
  <c r="V309" i="523"/>
  <c r="W309" i="523" s="1"/>
  <c r="N309" i="523"/>
  <c r="K309" i="523" a="1"/>
  <c r="K309" i="523" s="1"/>
  <c r="M309" i="523" s="1"/>
  <c r="J309" i="523" a="1"/>
  <c r="J309" i="523" s="1"/>
  <c r="H309" i="523"/>
  <c r="V308" i="523"/>
  <c r="W308" i="523" s="1"/>
  <c r="N308" i="523"/>
  <c r="K308" i="523" a="1"/>
  <c r="K308" i="523" s="1"/>
  <c r="M308" i="523" s="1"/>
  <c r="J308" i="523" a="1"/>
  <c r="J308" i="523" s="1"/>
  <c r="H308" i="523"/>
  <c r="V307" i="523"/>
  <c r="W307" i="523" s="1"/>
  <c r="N307" i="523"/>
  <c r="K307" i="523" a="1"/>
  <c r="K307" i="523" s="1"/>
  <c r="M307" i="523" s="1"/>
  <c r="J307" i="523" a="1"/>
  <c r="J307" i="523" s="1"/>
  <c r="H307" i="523"/>
  <c r="V306" i="523"/>
  <c r="N306" i="523"/>
  <c r="N313" i="523" s="1"/>
  <c r="K306" i="523" a="1"/>
  <c r="K306" i="523" s="1"/>
  <c r="J306" i="523" a="1"/>
  <c r="J306" i="523" s="1"/>
  <c r="H306" i="523"/>
  <c r="AA305" i="523"/>
  <c r="Z305" i="523"/>
  <c r="Y305" i="523"/>
  <c r="X305" i="523"/>
  <c r="U305" i="523"/>
  <c r="T305" i="523"/>
  <c r="S305" i="523"/>
  <c r="Q305" i="523"/>
  <c r="P305" i="523"/>
  <c r="O305" i="523"/>
  <c r="I305" i="523"/>
  <c r="G305" i="523"/>
  <c r="V304" i="523"/>
  <c r="W304" i="523" s="1"/>
  <c r="N304" i="523"/>
  <c r="K304" i="523" a="1"/>
  <c r="K304" i="523" s="1"/>
  <c r="M304" i="523" s="1"/>
  <c r="J304" i="523" a="1"/>
  <c r="J304" i="523" s="1"/>
  <c r="H304" i="523"/>
  <c r="V303" i="523"/>
  <c r="W303" i="523" s="1"/>
  <c r="N303" i="523"/>
  <c r="K303" i="523" a="1"/>
  <c r="K303" i="523" s="1"/>
  <c r="M303" i="523" s="1"/>
  <c r="J303" i="523" a="1"/>
  <c r="J303" i="523" s="1"/>
  <c r="H303" i="523"/>
  <c r="V302" i="523"/>
  <c r="W302" i="523" s="1"/>
  <c r="N302" i="523"/>
  <c r="K302" i="523" a="1"/>
  <c r="K302" i="523" s="1"/>
  <c r="M302" i="523" s="1"/>
  <c r="J302" i="523" a="1"/>
  <c r="J302" i="523" s="1"/>
  <c r="H302" i="523"/>
  <c r="V301" i="523"/>
  <c r="W301" i="523" s="1"/>
  <c r="N301" i="523"/>
  <c r="K301" i="523"/>
  <c r="M301" i="523" s="1"/>
  <c r="K301" i="523" a="1"/>
  <c r="J301" i="523"/>
  <c r="J301" i="523" a="1"/>
  <c r="H301" i="523"/>
  <c r="V300" i="523"/>
  <c r="W300" i="523" s="1"/>
  <c r="N300" i="523"/>
  <c r="K300" i="523" a="1"/>
  <c r="K300" i="523" s="1"/>
  <c r="M300" i="523" s="1"/>
  <c r="J300" i="523" a="1"/>
  <c r="J300" i="523" s="1"/>
  <c r="H300" i="523"/>
  <c r="W299" i="523"/>
  <c r="V299" i="523"/>
  <c r="N299" i="523"/>
  <c r="K299" i="523" a="1"/>
  <c r="K299" i="523" s="1"/>
  <c r="M299" i="523" s="1"/>
  <c r="J299" i="523" a="1"/>
  <c r="J299" i="523" s="1"/>
  <c r="H299" i="523"/>
  <c r="V298" i="523"/>
  <c r="W298" i="523" s="1"/>
  <c r="N298" i="523"/>
  <c r="K298" i="523" a="1"/>
  <c r="K298" i="523" s="1"/>
  <c r="M298" i="523" s="1"/>
  <c r="J298" i="523" a="1"/>
  <c r="J298" i="523" s="1"/>
  <c r="H298" i="523"/>
  <c r="V297" i="523"/>
  <c r="W297" i="523" s="1"/>
  <c r="N297" i="523"/>
  <c r="K297" i="523"/>
  <c r="M297" i="523" s="1"/>
  <c r="K297" i="523" a="1"/>
  <c r="J297" i="523"/>
  <c r="J297" i="523" a="1"/>
  <c r="H297" i="523"/>
  <c r="V296" i="523"/>
  <c r="W296" i="523" s="1"/>
  <c r="N296" i="523"/>
  <c r="K296" i="523" a="1"/>
  <c r="K296" i="523" s="1"/>
  <c r="M296" i="523" s="1"/>
  <c r="J296" i="523" a="1"/>
  <c r="J296" i="523" s="1"/>
  <c r="H296" i="523"/>
  <c r="W295" i="523"/>
  <c r="V295" i="523"/>
  <c r="N295" i="523"/>
  <c r="K295" i="523" a="1"/>
  <c r="K295" i="523" s="1"/>
  <c r="M295" i="523" s="1"/>
  <c r="J295" i="523" a="1"/>
  <c r="J295" i="523" s="1"/>
  <c r="H295" i="523"/>
  <c r="V294" i="523"/>
  <c r="W294" i="523" s="1"/>
  <c r="N294" i="523"/>
  <c r="K294" i="523" a="1"/>
  <c r="K294" i="523" s="1"/>
  <c r="M294" i="523" s="1"/>
  <c r="J294" i="523" a="1"/>
  <c r="J294" i="523" s="1"/>
  <c r="H294" i="523"/>
  <c r="V293" i="523"/>
  <c r="W293" i="523" s="1"/>
  <c r="N293" i="523"/>
  <c r="K293" i="523"/>
  <c r="M293" i="523" s="1"/>
  <c r="K293" i="523" a="1"/>
  <c r="J293" i="523"/>
  <c r="J293" i="523" a="1"/>
  <c r="H293" i="523"/>
  <c r="V292" i="523"/>
  <c r="W292" i="523" s="1"/>
  <c r="N292" i="523"/>
  <c r="K292" i="523" a="1"/>
  <c r="K292" i="523" s="1"/>
  <c r="M292" i="523" s="1"/>
  <c r="J292" i="523" a="1"/>
  <c r="J292" i="523" s="1"/>
  <c r="H292" i="523"/>
  <c r="W291" i="523"/>
  <c r="V291" i="523"/>
  <c r="N291" i="523"/>
  <c r="K291" i="523" a="1"/>
  <c r="K291" i="523" s="1"/>
  <c r="M291" i="523" s="1"/>
  <c r="J291" i="523" a="1"/>
  <c r="J291" i="523" s="1"/>
  <c r="H291" i="523"/>
  <c r="V290" i="523"/>
  <c r="V305" i="523" s="1"/>
  <c r="W305" i="523" s="1"/>
  <c r="N290" i="523"/>
  <c r="K290" i="523" a="1"/>
  <c r="K290" i="523" s="1"/>
  <c r="J290" i="523" a="1"/>
  <c r="J290" i="523" s="1"/>
  <c r="H290" i="523"/>
  <c r="H305" i="523" s="1"/>
  <c r="AA289" i="523"/>
  <c r="Z289" i="523"/>
  <c r="Y289" i="523"/>
  <c r="X289" i="523"/>
  <c r="U289" i="523"/>
  <c r="T289" i="523"/>
  <c r="S289" i="523"/>
  <c r="R289" i="523"/>
  <c r="Q289" i="523"/>
  <c r="P289" i="523"/>
  <c r="O289" i="523"/>
  <c r="R333" i="523" s="1"/>
  <c r="I289" i="523"/>
  <c r="G289" i="523"/>
  <c r="V288" i="523"/>
  <c r="W288" i="523" s="1"/>
  <c r="N288" i="523"/>
  <c r="K288" i="523" a="1"/>
  <c r="K288" i="523" s="1"/>
  <c r="M288" i="523" s="1"/>
  <c r="J288" i="523" a="1"/>
  <c r="J288" i="523" s="1"/>
  <c r="H288" i="523"/>
  <c r="V287" i="523"/>
  <c r="W287" i="523" s="1"/>
  <c r="N287" i="523"/>
  <c r="K287" i="523" a="1"/>
  <c r="K287" i="523" s="1"/>
  <c r="M287" i="523" s="1"/>
  <c r="J287" i="523" a="1"/>
  <c r="J287" i="523" s="1"/>
  <c r="H287" i="523"/>
  <c r="V286" i="523"/>
  <c r="W286" i="523" s="1"/>
  <c r="N286" i="523"/>
  <c r="K286" i="523" a="1"/>
  <c r="K286" i="523" s="1"/>
  <c r="M286" i="523" s="1"/>
  <c r="J286" i="523" a="1"/>
  <c r="J286" i="523" s="1"/>
  <c r="H286" i="523"/>
  <c r="H285" i="523"/>
  <c r="H284" i="523"/>
  <c r="H283" i="523"/>
  <c r="V282" i="523"/>
  <c r="W282" i="523" s="1"/>
  <c r="N282" i="523"/>
  <c r="K282" i="523" a="1"/>
  <c r="K282" i="523" s="1"/>
  <c r="M282" i="523" s="1"/>
  <c r="J282" i="523" a="1"/>
  <c r="J282" i="523" s="1"/>
  <c r="H282" i="523"/>
  <c r="V281" i="523"/>
  <c r="W281" i="523" s="1"/>
  <c r="N281" i="523"/>
  <c r="K281" i="523"/>
  <c r="M281" i="523" s="1"/>
  <c r="K281" i="523" a="1"/>
  <c r="J281" i="523"/>
  <c r="J281" i="523" a="1"/>
  <c r="H281" i="523"/>
  <c r="N280" i="523"/>
  <c r="K280" i="523" a="1"/>
  <c r="K280" i="523" s="1"/>
  <c r="M280" i="523" s="1"/>
  <c r="H280" i="523"/>
  <c r="N279" i="523"/>
  <c r="K279" i="523" a="1"/>
  <c r="K279" i="523" s="1"/>
  <c r="M279" i="523" s="1"/>
  <c r="H279" i="523"/>
  <c r="N278" i="523"/>
  <c r="K278" i="523" a="1"/>
  <c r="K278" i="523" s="1"/>
  <c r="M278" i="523" s="1"/>
  <c r="H278" i="523"/>
  <c r="N277" i="523"/>
  <c r="K277" i="523"/>
  <c r="M277" i="523" s="1"/>
  <c r="K277" i="523" a="1"/>
  <c r="H277" i="523"/>
  <c r="N276" i="523"/>
  <c r="K276" i="523" a="1"/>
  <c r="K276" i="523" s="1"/>
  <c r="M276" i="523" s="1"/>
  <c r="H276" i="523"/>
  <c r="N275" i="523"/>
  <c r="K275" i="523" a="1"/>
  <c r="K275" i="523" s="1"/>
  <c r="M275" i="523" s="1"/>
  <c r="H275" i="523"/>
  <c r="V274" i="523"/>
  <c r="W274" i="523" s="1"/>
  <c r="N274" i="523"/>
  <c r="K274" i="523" a="1"/>
  <c r="K274" i="523" s="1"/>
  <c r="M274" i="523" s="1"/>
  <c r="J274" i="523" a="1"/>
  <c r="J274" i="523" s="1"/>
  <c r="H274" i="523"/>
  <c r="V273" i="523"/>
  <c r="W273" i="523" s="1"/>
  <c r="N273" i="523"/>
  <c r="K273" i="523"/>
  <c r="M273" i="523" s="1"/>
  <c r="K273" i="523" a="1"/>
  <c r="J273" i="523"/>
  <c r="J273" i="523" a="1"/>
  <c r="H273" i="523"/>
  <c r="V272" i="523"/>
  <c r="W272" i="523" s="1"/>
  <c r="N272" i="523"/>
  <c r="K272" i="523" a="1"/>
  <c r="K272" i="523" s="1"/>
  <c r="M272" i="523" s="1"/>
  <c r="J272" i="523" a="1"/>
  <c r="J272" i="523" s="1"/>
  <c r="H272" i="523"/>
  <c r="W271" i="523"/>
  <c r="V271" i="523"/>
  <c r="N271" i="523"/>
  <c r="K271" i="523" a="1"/>
  <c r="K271" i="523" s="1"/>
  <c r="M271" i="523" s="1"/>
  <c r="J271" i="523" a="1"/>
  <c r="J271" i="523" s="1"/>
  <c r="H271" i="523"/>
  <c r="V270" i="523"/>
  <c r="W270" i="523" s="1"/>
  <c r="N270" i="523"/>
  <c r="K270" i="523" a="1"/>
  <c r="K270" i="523" s="1"/>
  <c r="M270" i="523" s="1"/>
  <c r="J270" i="523" a="1"/>
  <c r="J270" i="523" s="1"/>
  <c r="H270" i="523"/>
  <c r="V269" i="523"/>
  <c r="W269" i="523" s="1"/>
  <c r="N269" i="523"/>
  <c r="K269" i="523"/>
  <c r="M269" i="523" s="1"/>
  <c r="K269" i="523" a="1"/>
  <c r="J269" i="523"/>
  <c r="J269" i="523" a="1"/>
  <c r="H269" i="523"/>
  <c r="V268" i="523"/>
  <c r="W268" i="523" s="1"/>
  <c r="N268" i="523"/>
  <c r="K268" i="523" a="1"/>
  <c r="K268" i="523" s="1"/>
  <c r="M268" i="523" s="1"/>
  <c r="J268" i="523" a="1"/>
  <c r="J268" i="523" s="1"/>
  <c r="H268" i="523"/>
  <c r="W267" i="523"/>
  <c r="V267" i="523"/>
  <c r="N267" i="523"/>
  <c r="K267" i="523" a="1"/>
  <c r="K267" i="523" s="1"/>
  <c r="M267" i="523" s="1"/>
  <c r="J267" i="523" a="1"/>
  <c r="J267" i="523" s="1"/>
  <c r="H267" i="523"/>
  <c r="V266" i="523"/>
  <c r="W266" i="523" s="1"/>
  <c r="N266" i="523"/>
  <c r="K266" i="523" a="1"/>
  <c r="K266" i="523" s="1"/>
  <c r="M266" i="523" s="1"/>
  <c r="J266" i="523" a="1"/>
  <c r="J266" i="523" s="1"/>
  <c r="H266" i="523"/>
  <c r="V265" i="523"/>
  <c r="W265" i="523" s="1"/>
  <c r="N265" i="523"/>
  <c r="K265" i="523"/>
  <c r="M265" i="523" s="1"/>
  <c r="K265" i="523" a="1"/>
  <c r="J265" i="523"/>
  <c r="J265" i="523" a="1"/>
  <c r="H265" i="523"/>
  <c r="V264" i="523"/>
  <c r="W264" i="523" s="1"/>
  <c r="N264" i="523"/>
  <c r="K264" i="523" a="1"/>
  <c r="K264" i="523" s="1"/>
  <c r="M264" i="523" s="1"/>
  <c r="J264" i="523" a="1"/>
  <c r="J264" i="523" s="1"/>
  <c r="H264" i="523"/>
  <c r="W263" i="523"/>
  <c r="V263" i="523"/>
  <c r="N263" i="523"/>
  <c r="K263" i="523" a="1"/>
  <c r="K263" i="523" s="1"/>
  <c r="M263" i="523" s="1"/>
  <c r="J263" i="523" a="1"/>
  <c r="J263" i="523" s="1"/>
  <c r="H263" i="523"/>
  <c r="N262" i="523"/>
  <c r="K262" i="523" a="1"/>
  <c r="K262" i="523" s="1"/>
  <c r="M262" i="523" s="1"/>
  <c r="H262" i="523"/>
  <c r="V261" i="523"/>
  <c r="W261" i="523" s="1"/>
  <c r="N261" i="523"/>
  <c r="K261" i="523"/>
  <c r="M261" i="523" s="1"/>
  <c r="K261" i="523" a="1"/>
  <c r="J261" i="523"/>
  <c r="J261" i="523" a="1"/>
  <c r="H261" i="523"/>
  <c r="V260" i="523"/>
  <c r="W260" i="523" s="1"/>
  <c r="N260" i="523"/>
  <c r="K260" i="523" a="1"/>
  <c r="K260" i="523" s="1"/>
  <c r="M260" i="523" s="1"/>
  <c r="J260" i="523" a="1"/>
  <c r="J260" i="523" s="1"/>
  <c r="H260" i="523"/>
  <c r="W259" i="523"/>
  <c r="V259" i="523"/>
  <c r="N259" i="523"/>
  <c r="K259" i="523" a="1"/>
  <c r="K259" i="523" s="1"/>
  <c r="M259" i="523" s="1"/>
  <c r="J259" i="523" a="1"/>
  <c r="J259" i="523" s="1"/>
  <c r="H259" i="523"/>
  <c r="V258" i="523"/>
  <c r="W258" i="523" s="1"/>
  <c r="N258" i="523"/>
  <c r="K258" i="523" a="1"/>
  <c r="K258" i="523" s="1"/>
  <c r="M258" i="523" s="1"/>
  <c r="J258" i="523" a="1"/>
  <c r="J258" i="523" s="1"/>
  <c r="H258" i="523"/>
  <c r="V257" i="523"/>
  <c r="W257" i="523" s="1"/>
  <c r="N257" i="523"/>
  <c r="K257" i="523"/>
  <c r="M257" i="523" s="1"/>
  <c r="K257" i="523" a="1"/>
  <c r="J257" i="523" a="1"/>
  <c r="J257" i="523" s="1"/>
  <c r="H257" i="523"/>
  <c r="V256" i="523"/>
  <c r="W256" i="523" s="1"/>
  <c r="N256" i="523"/>
  <c r="K256" i="523" a="1"/>
  <c r="K256" i="523" s="1"/>
  <c r="M256" i="523" s="1"/>
  <c r="J256" i="523" a="1"/>
  <c r="J256" i="523" s="1"/>
  <c r="H256" i="523"/>
  <c r="V255" i="523"/>
  <c r="V289" i="523" s="1"/>
  <c r="W289" i="523" s="1"/>
  <c r="N255" i="523"/>
  <c r="N289" i="523" s="1"/>
  <c r="K255" i="523"/>
  <c r="K255" i="523" a="1"/>
  <c r="J255" i="523"/>
  <c r="J255" i="523" a="1"/>
  <c r="H255" i="523"/>
  <c r="AA254" i="523"/>
  <c r="Z254" i="523"/>
  <c r="Y254" i="523"/>
  <c r="X254" i="523"/>
  <c r="U254" i="523"/>
  <c r="T254" i="523"/>
  <c r="S254" i="523"/>
  <c r="R254" i="523"/>
  <c r="Q254" i="523"/>
  <c r="P254" i="523"/>
  <c r="O254" i="523"/>
  <c r="R332" i="523" s="1"/>
  <c r="I254" i="523"/>
  <c r="G254" i="523"/>
  <c r="H253" i="523"/>
  <c r="H252" i="523"/>
  <c r="H251" i="523"/>
  <c r="H250" i="523"/>
  <c r="H249" i="523"/>
  <c r="H248" i="523"/>
  <c r="K247" i="523" a="1"/>
  <c r="K247" i="523" s="1"/>
  <c r="M247" i="523" s="1"/>
  <c r="H247" i="523"/>
  <c r="K246" i="523"/>
  <c r="M246" i="523" s="1"/>
  <c r="K246" i="523" a="1"/>
  <c r="H246" i="523"/>
  <c r="K245" i="523" a="1"/>
  <c r="K245" i="523" s="1"/>
  <c r="M245" i="523" s="1"/>
  <c r="H245" i="523"/>
  <c r="K244" i="523" a="1"/>
  <c r="K244" i="523" s="1"/>
  <c r="M244" i="523" s="1"/>
  <c r="H244" i="523"/>
  <c r="V243" i="523"/>
  <c r="W243" i="523" s="1"/>
  <c r="N243" i="523"/>
  <c r="K243" i="523"/>
  <c r="M243" i="523" s="1"/>
  <c r="K243" i="523" a="1"/>
  <c r="J243" i="523" a="1"/>
  <c r="J243" i="523" s="1"/>
  <c r="H243" i="523"/>
  <c r="W242" i="523"/>
  <c r="V242" i="523"/>
  <c r="N242" i="523"/>
  <c r="K242" i="523" a="1"/>
  <c r="K242" i="523" s="1"/>
  <c r="M242" i="523" s="1"/>
  <c r="J242" i="523" a="1"/>
  <c r="J242" i="523" s="1"/>
  <c r="H242" i="523"/>
  <c r="V241" i="523"/>
  <c r="W241" i="523" s="1"/>
  <c r="N241" i="523"/>
  <c r="K241" i="523" a="1"/>
  <c r="K241" i="523" s="1"/>
  <c r="M241" i="523" s="1"/>
  <c r="J241" i="523" a="1"/>
  <c r="J241" i="523" s="1"/>
  <c r="H241" i="523"/>
  <c r="V240" i="523"/>
  <c r="W240" i="523" s="1"/>
  <c r="N240" i="523"/>
  <c r="K240" i="523"/>
  <c r="M240" i="523" s="1"/>
  <c r="K240" i="523" a="1"/>
  <c r="J240" i="523"/>
  <c r="J240" i="523" a="1"/>
  <c r="H240" i="523"/>
  <c r="M239" i="523"/>
  <c r="H239" i="523"/>
  <c r="V238" i="523"/>
  <c r="W238" i="523" s="1"/>
  <c r="N238" i="523"/>
  <c r="K238" i="523" a="1"/>
  <c r="K238" i="523" s="1"/>
  <c r="M238" i="523" s="1"/>
  <c r="J238" i="523" a="1"/>
  <c r="J238" i="523" s="1"/>
  <c r="H238" i="523"/>
  <c r="W237" i="523"/>
  <c r="V237" i="523"/>
  <c r="N237" i="523"/>
  <c r="K237" i="523" a="1"/>
  <c r="K237" i="523" s="1"/>
  <c r="M237" i="523" s="1"/>
  <c r="J237" i="523" a="1"/>
  <c r="J237" i="523" s="1"/>
  <c r="H237" i="523"/>
  <c r="K236" i="523" a="1"/>
  <c r="K236" i="523" s="1"/>
  <c r="M236" i="523" s="1"/>
  <c r="H236" i="523"/>
  <c r="H235" i="523"/>
  <c r="V234" i="523"/>
  <c r="W234" i="523" s="1"/>
  <c r="N234" i="523"/>
  <c r="K234" i="523" a="1"/>
  <c r="K234" i="523" s="1"/>
  <c r="M234" i="523" s="1"/>
  <c r="J234" i="523" a="1"/>
  <c r="J234" i="523" s="1"/>
  <c r="H234" i="523"/>
  <c r="W233" i="523"/>
  <c r="V233" i="523"/>
  <c r="N233" i="523"/>
  <c r="K233" i="523" a="1"/>
  <c r="K233" i="523" s="1"/>
  <c r="M233" i="523" s="1"/>
  <c r="J233" i="523" a="1"/>
  <c r="J233" i="523" s="1"/>
  <c r="H233" i="523"/>
  <c r="V232" i="523"/>
  <c r="W232" i="523" s="1"/>
  <c r="N232" i="523"/>
  <c r="K232" i="523" a="1"/>
  <c r="K232" i="523" s="1"/>
  <c r="M232" i="523" s="1"/>
  <c r="J232" i="523" a="1"/>
  <c r="J232" i="523" s="1"/>
  <c r="H232" i="523"/>
  <c r="V231" i="523"/>
  <c r="W231" i="523" s="1"/>
  <c r="N231" i="523"/>
  <c r="K231" i="523"/>
  <c r="M231" i="523" s="1"/>
  <c r="K231" i="523" a="1"/>
  <c r="J231" i="523"/>
  <c r="J231" i="523" a="1"/>
  <c r="H231" i="523"/>
  <c r="V230" i="523"/>
  <c r="W230" i="523" s="1"/>
  <c r="N230" i="523"/>
  <c r="K230" i="523" a="1"/>
  <c r="K230" i="523" s="1"/>
  <c r="M230" i="523" s="1"/>
  <c r="J230" i="523" a="1"/>
  <c r="J230" i="523" s="1"/>
  <c r="H230" i="523"/>
  <c r="W229" i="523"/>
  <c r="V229" i="523"/>
  <c r="N229" i="523"/>
  <c r="K229" i="523" a="1"/>
  <c r="K229" i="523" s="1"/>
  <c r="M229" i="523" s="1"/>
  <c r="J229" i="523" a="1"/>
  <c r="J229" i="523" s="1"/>
  <c r="H229" i="523"/>
  <c r="V228" i="523"/>
  <c r="W228" i="523" s="1"/>
  <c r="N228" i="523"/>
  <c r="K228" i="523" a="1"/>
  <c r="K228" i="523" s="1"/>
  <c r="M228" i="523" s="1"/>
  <c r="J228" i="523" a="1"/>
  <c r="J228" i="523" s="1"/>
  <c r="H228" i="523"/>
  <c r="W227" i="523"/>
  <c r="V227" i="523"/>
  <c r="N227" i="523"/>
  <c r="K227" i="523"/>
  <c r="M227" i="523" s="1"/>
  <c r="K227" i="523" a="1"/>
  <c r="J227" i="523" a="1"/>
  <c r="J227" i="523" s="1"/>
  <c r="H227" i="523"/>
  <c r="V226" i="523"/>
  <c r="W226" i="523" s="1"/>
  <c r="N226" i="523"/>
  <c r="K226" i="523" a="1"/>
  <c r="K226" i="523" s="1"/>
  <c r="M226" i="523" s="1"/>
  <c r="J226" i="523" a="1"/>
  <c r="J226" i="523" s="1"/>
  <c r="H226" i="523"/>
  <c r="W225" i="523"/>
  <c r="V225" i="523"/>
  <c r="N225" i="523"/>
  <c r="K225" i="523" a="1"/>
  <c r="K225" i="523" s="1"/>
  <c r="M225" i="523" s="1"/>
  <c r="J225" i="523" a="1"/>
  <c r="J225" i="523" s="1"/>
  <c r="H225" i="523"/>
  <c r="N224" i="523"/>
  <c r="K224" i="523" a="1"/>
  <c r="K224" i="523" s="1"/>
  <c r="M224" i="523" s="1"/>
  <c r="H224" i="523"/>
  <c r="N223" i="523"/>
  <c r="K223" i="523"/>
  <c r="M223" i="523" s="1"/>
  <c r="K223" i="523" a="1"/>
  <c r="H223" i="523"/>
  <c r="N222" i="523"/>
  <c r="K222" i="523" a="1"/>
  <c r="K222" i="523" s="1"/>
  <c r="M222" i="523" s="1"/>
  <c r="H222" i="523"/>
  <c r="N221" i="523"/>
  <c r="K221" i="523" a="1"/>
  <c r="K221" i="523" s="1"/>
  <c r="M221" i="523" s="1"/>
  <c r="H221" i="523"/>
  <c r="N220" i="523"/>
  <c r="K220" i="523" a="1"/>
  <c r="K220" i="523" s="1"/>
  <c r="M220" i="523" s="1"/>
  <c r="H220" i="523"/>
  <c r="N219" i="523"/>
  <c r="K219" i="523"/>
  <c r="M219" i="523" s="1"/>
  <c r="K219" i="523" a="1"/>
  <c r="H219" i="523"/>
  <c r="N218" i="523"/>
  <c r="K218" i="523" a="1"/>
  <c r="K218" i="523" s="1"/>
  <c r="M218" i="523" s="1"/>
  <c r="H218" i="523"/>
  <c r="N217" i="523"/>
  <c r="K217" i="523" a="1"/>
  <c r="K217" i="523" s="1"/>
  <c r="M217" i="523" s="1"/>
  <c r="H217" i="523"/>
  <c r="V216" i="523"/>
  <c r="W216" i="523" s="1"/>
  <c r="N216" i="523"/>
  <c r="K216" i="523" a="1"/>
  <c r="K216" i="523" s="1"/>
  <c r="M216" i="523" s="1"/>
  <c r="J216" i="523" a="1"/>
  <c r="J216" i="523" s="1"/>
  <c r="H216" i="523"/>
  <c r="V215" i="523"/>
  <c r="W215" i="523" s="1"/>
  <c r="N215" i="523"/>
  <c r="K215" i="523"/>
  <c r="M215" i="523" s="1"/>
  <c r="K215" i="523" a="1"/>
  <c r="J215" i="523"/>
  <c r="J215" i="523" a="1"/>
  <c r="H215" i="523"/>
  <c r="V214" i="523"/>
  <c r="W214" i="523" s="1"/>
  <c r="N214" i="523"/>
  <c r="K214" i="523" a="1"/>
  <c r="K214" i="523" s="1"/>
  <c r="M214" i="523" s="1"/>
  <c r="J214" i="523" a="1"/>
  <c r="J214" i="523" s="1"/>
  <c r="H214" i="523"/>
  <c r="W213" i="523"/>
  <c r="V213" i="523"/>
  <c r="N213" i="523"/>
  <c r="K213" i="523" a="1"/>
  <c r="K213" i="523" s="1"/>
  <c r="M213" i="523" s="1"/>
  <c r="J213" i="523" a="1"/>
  <c r="J213" i="523" s="1"/>
  <c r="H213" i="523"/>
  <c r="V212" i="523"/>
  <c r="W212" i="523" s="1"/>
  <c r="N212" i="523"/>
  <c r="K212" i="523" a="1"/>
  <c r="K212" i="523" s="1"/>
  <c r="M212" i="523" s="1"/>
  <c r="J212" i="523" a="1"/>
  <c r="J212" i="523" s="1"/>
  <c r="H212" i="523"/>
  <c r="V211" i="523"/>
  <c r="W211" i="523" s="1"/>
  <c r="N211" i="523"/>
  <c r="K211" i="523"/>
  <c r="M211" i="523" s="1"/>
  <c r="K211" i="523" a="1"/>
  <c r="J211" i="523"/>
  <c r="J211" i="523" a="1"/>
  <c r="H211" i="523"/>
  <c r="V210" i="523"/>
  <c r="W210" i="523" s="1"/>
  <c r="N210" i="523"/>
  <c r="K210" i="523" a="1"/>
  <c r="K210" i="523" s="1"/>
  <c r="M210" i="523" s="1"/>
  <c r="J210" i="523" a="1"/>
  <c r="J210" i="523" s="1"/>
  <c r="H210" i="523"/>
  <c r="W209" i="523"/>
  <c r="V209" i="523"/>
  <c r="N209" i="523"/>
  <c r="K209" i="523" a="1"/>
  <c r="K209" i="523" s="1"/>
  <c r="M209" i="523" s="1"/>
  <c r="J209" i="523" a="1"/>
  <c r="J209" i="523" s="1"/>
  <c r="H209" i="523"/>
  <c r="V208" i="523"/>
  <c r="W208" i="523" s="1"/>
  <c r="N208" i="523"/>
  <c r="K208" i="523" a="1"/>
  <c r="K208" i="523" s="1"/>
  <c r="M208" i="523" s="1"/>
  <c r="J208" i="523" a="1"/>
  <c r="J208" i="523" s="1"/>
  <c r="H208" i="523"/>
  <c r="V207" i="523"/>
  <c r="W207" i="523" s="1"/>
  <c r="N207" i="523"/>
  <c r="K207" i="523"/>
  <c r="M207" i="523" s="1"/>
  <c r="K207" i="523" a="1"/>
  <c r="J207" i="523"/>
  <c r="J207" i="523" a="1"/>
  <c r="H207" i="523"/>
  <c r="V206" i="523"/>
  <c r="W206" i="523" s="1"/>
  <c r="N206" i="523"/>
  <c r="K206" i="523" a="1"/>
  <c r="K206" i="523" s="1"/>
  <c r="M206" i="523" s="1"/>
  <c r="J206" i="523" a="1"/>
  <c r="J206" i="523" s="1"/>
  <c r="H206" i="523"/>
  <c r="W205" i="523"/>
  <c r="V205" i="523"/>
  <c r="N205" i="523"/>
  <c r="K205" i="523" a="1"/>
  <c r="K205" i="523" s="1"/>
  <c r="M205" i="523" s="1"/>
  <c r="J205" i="523" a="1"/>
  <c r="J205" i="523" s="1"/>
  <c r="H205" i="523"/>
  <c r="H204" i="523"/>
  <c r="H203" i="523"/>
  <c r="H202" i="523"/>
  <c r="V201" i="523"/>
  <c r="W201" i="523" s="1"/>
  <c r="N201" i="523"/>
  <c r="K201" i="523"/>
  <c r="M201" i="523" s="1"/>
  <c r="K201" i="523" a="1"/>
  <c r="J201" i="523"/>
  <c r="J201" i="523" a="1"/>
  <c r="H201" i="523"/>
  <c r="V200" i="523"/>
  <c r="W200" i="523" s="1"/>
  <c r="N200" i="523"/>
  <c r="K200" i="523" a="1"/>
  <c r="K200" i="523" s="1"/>
  <c r="M200" i="523" s="1"/>
  <c r="J200" i="523" a="1"/>
  <c r="J200" i="523" s="1"/>
  <c r="H200" i="523"/>
  <c r="W199" i="523"/>
  <c r="V199" i="523"/>
  <c r="N199" i="523"/>
  <c r="K199" i="523" a="1"/>
  <c r="K199" i="523" s="1"/>
  <c r="M199" i="523" s="1"/>
  <c r="J199" i="523" a="1"/>
  <c r="J199" i="523" s="1"/>
  <c r="H199" i="523"/>
  <c r="H198" i="523"/>
  <c r="V197" i="523"/>
  <c r="V254" i="523" s="1"/>
  <c r="W254" i="523" s="1"/>
  <c r="N197" i="523"/>
  <c r="N254" i="523" s="1"/>
  <c r="K197" i="523"/>
  <c r="K197" i="523" a="1"/>
  <c r="J197" i="523"/>
  <c r="J197" i="523" a="1"/>
  <c r="H197" i="523"/>
  <c r="H254" i="523" s="1"/>
  <c r="AA196" i="523"/>
  <c r="AA329" i="523" s="1"/>
  <c r="Z196" i="523"/>
  <c r="Z329" i="523" s="1"/>
  <c r="Y196" i="523"/>
  <c r="Y329" i="523" s="1"/>
  <c r="X196" i="523"/>
  <c r="X329" i="523" s="1"/>
  <c r="U196" i="523"/>
  <c r="U329" i="523" s="1"/>
  <c r="T196" i="523"/>
  <c r="T329" i="523" s="1"/>
  <c r="S196" i="523"/>
  <c r="S329" i="523" s="1"/>
  <c r="R196" i="523"/>
  <c r="R329" i="523" s="1"/>
  <c r="Q196" i="523"/>
  <c r="Q329" i="523" s="1"/>
  <c r="P196" i="523"/>
  <c r="X332" i="523" s="1"/>
  <c r="O196" i="523"/>
  <c r="O329" i="523" s="1"/>
  <c r="I196" i="523"/>
  <c r="I329" i="523" s="1"/>
  <c r="B337" i="523" s="1"/>
  <c r="G196" i="523"/>
  <c r="V195" i="523"/>
  <c r="W195" i="523" s="1"/>
  <c r="N195" i="523"/>
  <c r="K195" i="523" a="1"/>
  <c r="K195" i="523" s="1"/>
  <c r="M195" i="523" s="1"/>
  <c r="J195" i="523" a="1"/>
  <c r="J195" i="523" s="1"/>
  <c r="H195" i="523"/>
  <c r="V194" i="523"/>
  <c r="W194" i="523" s="1"/>
  <c r="N194" i="523"/>
  <c r="K194" i="523" a="1"/>
  <c r="K194" i="523" s="1"/>
  <c r="M194" i="523" s="1"/>
  <c r="J194" i="523" a="1"/>
  <c r="J194" i="523" s="1"/>
  <c r="H194" i="523"/>
  <c r="K193" i="523" a="1"/>
  <c r="K193" i="523" s="1"/>
  <c r="M193" i="523" s="1"/>
  <c r="H193" i="523"/>
  <c r="K192" i="523" a="1"/>
  <c r="K192" i="523" s="1"/>
  <c r="M192" i="523" s="1"/>
  <c r="H192" i="523"/>
  <c r="K191" i="523" a="1"/>
  <c r="K191" i="523" s="1"/>
  <c r="M191" i="523" s="1"/>
  <c r="H191" i="523"/>
  <c r="K190" i="523" a="1"/>
  <c r="K190" i="523" s="1"/>
  <c r="M190" i="523" s="1"/>
  <c r="H190" i="523"/>
  <c r="W189" i="523"/>
  <c r="V189" i="523"/>
  <c r="N189" i="523"/>
  <c r="K189" i="523" a="1"/>
  <c r="K189" i="523" s="1"/>
  <c r="M189" i="523" s="1"/>
  <c r="J189" i="523" a="1"/>
  <c r="J189" i="523" s="1"/>
  <c r="H189" i="523"/>
  <c r="V188" i="523"/>
  <c r="W188" i="523" s="1"/>
  <c r="N188" i="523"/>
  <c r="K188" i="523" a="1"/>
  <c r="K188" i="523" s="1"/>
  <c r="M188" i="523" s="1"/>
  <c r="J188" i="523" a="1"/>
  <c r="J188" i="523" s="1"/>
  <c r="H188" i="523"/>
  <c r="V187" i="523"/>
  <c r="W187" i="523" s="1"/>
  <c r="N187" i="523"/>
  <c r="K187" i="523"/>
  <c r="M187" i="523" s="1"/>
  <c r="K187" i="523" a="1"/>
  <c r="J187" i="523"/>
  <c r="J187" i="523" a="1"/>
  <c r="H187" i="523"/>
  <c r="N186" i="523"/>
  <c r="K186" i="523" a="1"/>
  <c r="K186" i="523" s="1"/>
  <c r="M186" i="523" s="1"/>
  <c r="J186" i="523" a="1"/>
  <c r="J186" i="523" s="1"/>
  <c r="H186" i="523"/>
  <c r="N185" i="523"/>
  <c r="K185" i="523"/>
  <c r="M185" i="523" s="1"/>
  <c r="K185" i="523" a="1"/>
  <c r="J185" i="523"/>
  <c r="J185" i="523" a="1"/>
  <c r="H185" i="523"/>
  <c r="V184" i="523"/>
  <c r="W184" i="523" s="1"/>
  <c r="N184" i="523"/>
  <c r="K184" i="523" a="1"/>
  <c r="K184" i="523" s="1"/>
  <c r="M184" i="523" s="1"/>
  <c r="J184" i="523" a="1"/>
  <c r="J184" i="523" s="1"/>
  <c r="H184" i="523"/>
  <c r="W183" i="523"/>
  <c r="V183" i="523"/>
  <c r="N183" i="523"/>
  <c r="K183" i="523" a="1"/>
  <c r="K183" i="523" s="1"/>
  <c r="M183" i="523" s="1"/>
  <c r="J183" i="523" a="1"/>
  <c r="J183" i="523" s="1"/>
  <c r="H183" i="523"/>
  <c r="N182" i="523"/>
  <c r="K182" i="523" a="1"/>
  <c r="K182" i="523" s="1"/>
  <c r="M182" i="523" s="1"/>
  <c r="H182" i="523"/>
  <c r="N181" i="523"/>
  <c r="K181" i="523"/>
  <c r="M181" i="523" s="1"/>
  <c r="K181" i="523" a="1"/>
  <c r="H181" i="523"/>
  <c r="V180" i="523"/>
  <c r="W180" i="523" s="1"/>
  <c r="N180" i="523"/>
  <c r="K180" i="523" a="1"/>
  <c r="K180" i="523" s="1"/>
  <c r="M180" i="523" s="1"/>
  <c r="J180" i="523" a="1"/>
  <c r="J180" i="523" s="1"/>
  <c r="H180" i="523"/>
  <c r="W179" i="523"/>
  <c r="V179" i="523"/>
  <c r="N179" i="523"/>
  <c r="K179" i="523" a="1"/>
  <c r="K179" i="523" s="1"/>
  <c r="M179" i="523" s="1"/>
  <c r="J179" i="523" a="1"/>
  <c r="J179" i="523" s="1"/>
  <c r="H179" i="523"/>
  <c r="V178" i="523"/>
  <c r="W178" i="523" s="1"/>
  <c r="N178" i="523"/>
  <c r="K178" i="523" a="1"/>
  <c r="K178" i="523" s="1"/>
  <c r="M178" i="523" s="1"/>
  <c r="J178" i="523" a="1"/>
  <c r="J178" i="523" s="1"/>
  <c r="H178" i="523"/>
  <c r="V177" i="523"/>
  <c r="W177" i="523" s="1"/>
  <c r="N177" i="523"/>
  <c r="K177" i="523"/>
  <c r="M177" i="523" s="1"/>
  <c r="K177" i="523" a="1"/>
  <c r="J177" i="523"/>
  <c r="J177" i="523" a="1"/>
  <c r="H177" i="523"/>
  <c r="V176" i="523"/>
  <c r="W176" i="523" s="1"/>
  <c r="N176" i="523"/>
  <c r="K176" i="523" a="1"/>
  <c r="K176" i="523" s="1"/>
  <c r="M176" i="523" s="1"/>
  <c r="J176" i="523" a="1"/>
  <c r="J176" i="523" s="1"/>
  <c r="H176" i="523"/>
  <c r="W175" i="523"/>
  <c r="V175" i="523"/>
  <c r="V196" i="523" s="1"/>
  <c r="N175" i="523"/>
  <c r="N196" i="523" s="1"/>
  <c r="K175" i="523" a="1"/>
  <c r="K175" i="523" s="1"/>
  <c r="J175" i="523" a="1"/>
  <c r="J175" i="523" s="1"/>
  <c r="H175" i="523"/>
  <c r="H196" i="523" s="1"/>
  <c r="X168" i="523"/>
  <c r="Q520" i="523" s="1"/>
  <c r="X167" i="523"/>
  <c r="Q519" i="523" s="1"/>
  <c r="G167" i="523"/>
  <c r="C167" i="523"/>
  <c r="X166" i="523"/>
  <c r="I166" i="523"/>
  <c r="E166" i="523"/>
  <c r="K166" i="523" s="1"/>
  <c r="M166" i="523" s="1"/>
  <c r="I165" i="523"/>
  <c r="E165" i="523"/>
  <c r="K165" i="523" s="1"/>
  <c r="M165" i="523" s="1"/>
  <c r="I164" i="523"/>
  <c r="E164" i="523"/>
  <c r="K164" i="523" s="1"/>
  <c r="M164" i="523" s="1"/>
  <c r="X163" i="523"/>
  <c r="I163" i="523"/>
  <c r="I167" i="523" s="1"/>
  <c r="E163" i="523"/>
  <c r="E167" i="523" s="1"/>
  <c r="AA160" i="523"/>
  <c r="Z160" i="523"/>
  <c r="Y160" i="523"/>
  <c r="X160" i="523"/>
  <c r="U160" i="523"/>
  <c r="T160" i="523"/>
  <c r="S160" i="523"/>
  <c r="R160" i="523"/>
  <c r="Q160" i="523"/>
  <c r="P160" i="523"/>
  <c r="O160" i="523"/>
  <c r="I160" i="523"/>
  <c r="G160" i="523"/>
  <c r="C520" i="523" s="1"/>
  <c r="H159" i="523"/>
  <c r="H158" i="523"/>
  <c r="H157" i="523"/>
  <c r="V156" i="523"/>
  <c r="W156" i="523" s="1"/>
  <c r="N156" i="523"/>
  <c r="K156" i="523" a="1"/>
  <c r="K156" i="523" s="1"/>
  <c r="J156" i="523" a="1"/>
  <c r="J156" i="523" s="1"/>
  <c r="D156" i="523"/>
  <c r="H156" i="523" s="1"/>
  <c r="V155" i="523"/>
  <c r="W155" i="523" s="1"/>
  <c r="N155" i="523"/>
  <c r="K155" i="523" a="1"/>
  <c r="K155" i="523" s="1"/>
  <c r="M155" i="523" s="1"/>
  <c r="J155" i="523" a="1"/>
  <c r="J155" i="523" s="1"/>
  <c r="H155" i="523"/>
  <c r="H154" i="523"/>
  <c r="H153" i="523"/>
  <c r="H153" i="505" s="1"/>
  <c r="W152" i="523"/>
  <c r="V152" i="523"/>
  <c r="N152" i="523"/>
  <c r="K152" i="523" a="1"/>
  <c r="K152" i="523" s="1"/>
  <c r="M152" i="523" s="1"/>
  <c r="J152" i="523" a="1"/>
  <c r="J152" i="523" s="1"/>
  <c r="H152" i="523"/>
  <c r="V151" i="523"/>
  <c r="W151" i="523" s="1"/>
  <c r="N151" i="523"/>
  <c r="K151" i="523" a="1"/>
  <c r="K151" i="523" s="1"/>
  <c r="M151" i="523" s="1"/>
  <c r="J151" i="523" a="1"/>
  <c r="J151" i="523" s="1"/>
  <c r="H151" i="523"/>
  <c r="H150" i="523"/>
  <c r="V149" i="523"/>
  <c r="W149" i="523" s="1"/>
  <c r="N149" i="523"/>
  <c r="K149" i="523" a="1"/>
  <c r="K149" i="523" s="1"/>
  <c r="M149" i="523" s="1"/>
  <c r="J149" i="523" a="1"/>
  <c r="J149" i="523" s="1"/>
  <c r="H149" i="523"/>
  <c r="V148" i="523"/>
  <c r="W148" i="523" s="1"/>
  <c r="N148" i="523"/>
  <c r="K148" i="523"/>
  <c r="M148" i="523" s="1"/>
  <c r="K148" i="523" a="1"/>
  <c r="J148" i="523"/>
  <c r="J148" i="523" a="1"/>
  <c r="H148" i="523"/>
  <c r="V147" i="523"/>
  <c r="W147" i="523" s="1"/>
  <c r="N147" i="523"/>
  <c r="K147" i="523" a="1"/>
  <c r="K147" i="523" s="1"/>
  <c r="M147" i="523" s="1"/>
  <c r="J147" i="523" a="1"/>
  <c r="J147" i="523" s="1"/>
  <c r="H147" i="523"/>
  <c r="W146" i="523"/>
  <c r="V146" i="523"/>
  <c r="V160" i="523" s="1"/>
  <c r="N146" i="523"/>
  <c r="N160" i="523" s="1"/>
  <c r="K146" i="523" a="1"/>
  <c r="K146" i="523" s="1"/>
  <c r="K160" i="523" s="1"/>
  <c r="J146" i="523" a="1"/>
  <c r="J146" i="523" s="1"/>
  <c r="H146" i="523"/>
  <c r="AA145" i="523"/>
  <c r="Z145" i="523"/>
  <c r="Y145" i="523"/>
  <c r="X145" i="523"/>
  <c r="U145" i="523"/>
  <c r="T145" i="523"/>
  <c r="S145" i="523"/>
  <c r="Q145" i="523"/>
  <c r="P145" i="523"/>
  <c r="O145" i="523"/>
  <c r="I145" i="523"/>
  <c r="G145" i="523"/>
  <c r="C519" i="523" s="1"/>
  <c r="V144" i="523"/>
  <c r="W144" i="523" s="1"/>
  <c r="N144" i="523"/>
  <c r="K144" i="523" a="1"/>
  <c r="K144" i="523" s="1"/>
  <c r="M144" i="523" s="1"/>
  <c r="J144" i="523" a="1"/>
  <c r="J144" i="523" s="1"/>
  <c r="H144" i="523"/>
  <c r="H143" i="523"/>
  <c r="V142" i="523"/>
  <c r="W142" i="523" s="1"/>
  <c r="N142" i="523"/>
  <c r="K142" i="523" a="1"/>
  <c r="K142" i="523" s="1"/>
  <c r="M142" i="523" s="1"/>
  <c r="J142" i="523" a="1"/>
  <c r="J142" i="523" s="1"/>
  <c r="H142" i="523"/>
  <c r="V141" i="523"/>
  <c r="W141" i="523" s="1"/>
  <c r="N141" i="523"/>
  <c r="K141" i="523"/>
  <c r="M141" i="523" s="1"/>
  <c r="K141" i="523" a="1"/>
  <c r="J141" i="523"/>
  <c r="J141" i="523" a="1"/>
  <c r="H141" i="523"/>
  <c r="V140" i="523"/>
  <c r="W140" i="523" s="1"/>
  <c r="N140" i="523"/>
  <c r="K140" i="523" a="1"/>
  <c r="K140" i="523" s="1"/>
  <c r="M140" i="523" s="1"/>
  <c r="J140" i="523" a="1"/>
  <c r="J140" i="523" s="1"/>
  <c r="H140" i="523"/>
  <c r="V139" i="523"/>
  <c r="W139" i="523" s="1"/>
  <c r="N139" i="523"/>
  <c r="K139" i="523" a="1"/>
  <c r="K139" i="523" s="1"/>
  <c r="M139" i="523" s="1"/>
  <c r="J139" i="523" a="1"/>
  <c r="J139" i="523" s="1"/>
  <c r="H139" i="523"/>
  <c r="V138" i="523"/>
  <c r="W138" i="523" s="1"/>
  <c r="N138" i="523"/>
  <c r="N145" i="523" s="1"/>
  <c r="K138" i="523" a="1"/>
  <c r="K138" i="523" s="1"/>
  <c r="J138" i="523" a="1"/>
  <c r="J138" i="523" s="1"/>
  <c r="H138" i="523"/>
  <c r="H145" i="523" s="1"/>
  <c r="AA137" i="523"/>
  <c r="Z137" i="523"/>
  <c r="Y137" i="523"/>
  <c r="X137" i="523"/>
  <c r="U137" i="523"/>
  <c r="T137" i="523"/>
  <c r="S137" i="523"/>
  <c r="Q137" i="523"/>
  <c r="P137" i="523"/>
  <c r="O137" i="523"/>
  <c r="R166" i="523" s="1"/>
  <c r="I137" i="523"/>
  <c r="G137" i="523"/>
  <c r="C518" i="523" s="1"/>
  <c r="V136" i="523"/>
  <c r="W136" i="523" s="1"/>
  <c r="N136" i="523"/>
  <c r="K136" i="523" a="1"/>
  <c r="K136" i="523" s="1"/>
  <c r="M136" i="523" s="1"/>
  <c r="J136" i="523" a="1"/>
  <c r="J136" i="523" s="1"/>
  <c r="H136" i="523"/>
  <c r="V135" i="523"/>
  <c r="W135" i="523" s="1"/>
  <c r="N135" i="523"/>
  <c r="K135" i="523" a="1"/>
  <c r="K135" i="523" s="1"/>
  <c r="M135" i="523" s="1"/>
  <c r="J135" i="523" a="1"/>
  <c r="J135" i="523" s="1"/>
  <c r="H135" i="523"/>
  <c r="V134" i="523"/>
  <c r="W134" i="523" s="1"/>
  <c r="N134" i="523"/>
  <c r="K134" i="523"/>
  <c r="M134" i="523" s="1"/>
  <c r="K134" i="523" a="1"/>
  <c r="J134" i="523"/>
  <c r="J134" i="523" a="1"/>
  <c r="H134" i="523"/>
  <c r="V133" i="523"/>
  <c r="W133" i="523" s="1"/>
  <c r="N133" i="523"/>
  <c r="K133" i="523" a="1"/>
  <c r="K133" i="523" s="1"/>
  <c r="M133" i="523" s="1"/>
  <c r="J133" i="523" a="1"/>
  <c r="J133" i="523" s="1"/>
  <c r="H133" i="523"/>
  <c r="W132" i="523"/>
  <c r="V132" i="523"/>
  <c r="N132" i="523"/>
  <c r="K132" i="523" a="1"/>
  <c r="K132" i="523" s="1"/>
  <c r="M132" i="523" s="1"/>
  <c r="J132" i="523" a="1"/>
  <c r="J132" i="523" s="1"/>
  <c r="H132" i="523"/>
  <c r="V131" i="523"/>
  <c r="W131" i="523" s="1"/>
  <c r="N131" i="523"/>
  <c r="K131" i="523" a="1"/>
  <c r="K131" i="523" s="1"/>
  <c r="M131" i="523" s="1"/>
  <c r="J131" i="523" a="1"/>
  <c r="J131" i="523" s="1"/>
  <c r="H131" i="523"/>
  <c r="V130" i="523"/>
  <c r="W130" i="523" s="1"/>
  <c r="N130" i="523"/>
  <c r="K130" i="523"/>
  <c r="M130" i="523" s="1"/>
  <c r="K130" i="523" a="1"/>
  <c r="J130" i="523"/>
  <c r="J130" i="523" a="1"/>
  <c r="H130" i="523"/>
  <c r="V129" i="523"/>
  <c r="W129" i="523" s="1"/>
  <c r="N129" i="523"/>
  <c r="K129" i="523" a="1"/>
  <c r="K129" i="523" s="1"/>
  <c r="M129" i="523" s="1"/>
  <c r="J129" i="523" a="1"/>
  <c r="J129" i="523" s="1"/>
  <c r="H129" i="523"/>
  <c r="W128" i="523"/>
  <c r="V128" i="523"/>
  <c r="N128" i="523"/>
  <c r="K128" i="523" a="1"/>
  <c r="K128" i="523" s="1"/>
  <c r="M128" i="523" s="1"/>
  <c r="J128" i="523" a="1"/>
  <c r="J128" i="523" s="1"/>
  <c r="H128" i="523"/>
  <c r="V127" i="523"/>
  <c r="W127" i="523" s="1"/>
  <c r="N127" i="523"/>
  <c r="K127" i="523" a="1"/>
  <c r="K127" i="523" s="1"/>
  <c r="M127" i="523" s="1"/>
  <c r="J127" i="523" a="1"/>
  <c r="J127" i="523" s="1"/>
  <c r="H127" i="523"/>
  <c r="V126" i="523"/>
  <c r="W126" i="523" s="1"/>
  <c r="N126" i="523"/>
  <c r="K126" i="523"/>
  <c r="M126" i="523" s="1"/>
  <c r="K126" i="523" a="1"/>
  <c r="J126" i="523"/>
  <c r="J126" i="523" a="1"/>
  <c r="H126" i="523"/>
  <c r="V125" i="523"/>
  <c r="W125" i="523" s="1"/>
  <c r="N125" i="523"/>
  <c r="K125" i="523" a="1"/>
  <c r="K125" i="523" s="1"/>
  <c r="M125" i="523" s="1"/>
  <c r="J125" i="523" a="1"/>
  <c r="J125" i="523" s="1"/>
  <c r="H125" i="523"/>
  <c r="W124" i="523"/>
  <c r="V124" i="523"/>
  <c r="N124" i="523"/>
  <c r="K124" i="523"/>
  <c r="M124" i="523" s="1"/>
  <c r="K124" i="523" a="1"/>
  <c r="J124" i="523" a="1"/>
  <c r="J124" i="523" s="1"/>
  <c r="H124" i="523"/>
  <c r="V123" i="523"/>
  <c r="W123" i="523" s="1"/>
  <c r="N123" i="523"/>
  <c r="K123" i="523" a="1"/>
  <c r="K123" i="523" s="1"/>
  <c r="M123" i="523" s="1"/>
  <c r="J123" i="523" a="1"/>
  <c r="J123" i="523" s="1"/>
  <c r="H123" i="523"/>
  <c r="V122" i="523"/>
  <c r="N122" i="523"/>
  <c r="N137" i="523" s="1"/>
  <c r="K122" i="523"/>
  <c r="M122" i="523" s="1"/>
  <c r="K122" i="523" a="1"/>
  <c r="J122" i="523"/>
  <c r="J122" i="523" a="1"/>
  <c r="H122" i="523"/>
  <c r="AA121" i="523"/>
  <c r="Z121" i="523"/>
  <c r="Y121" i="523"/>
  <c r="X121" i="523"/>
  <c r="U121" i="523"/>
  <c r="T121" i="523"/>
  <c r="S121" i="523"/>
  <c r="R121" i="523"/>
  <c r="Q121" i="523"/>
  <c r="P121" i="523"/>
  <c r="O121" i="523"/>
  <c r="R165" i="523" s="1"/>
  <c r="I121" i="523"/>
  <c r="G121" i="523"/>
  <c r="C517" i="523" s="1"/>
  <c r="V120" i="523"/>
  <c r="W120" i="523" s="1"/>
  <c r="N120" i="523"/>
  <c r="K120" i="523" a="1"/>
  <c r="K120" i="523" s="1"/>
  <c r="M120" i="523" s="1"/>
  <c r="J120" i="523" a="1"/>
  <c r="J120" i="523" s="1"/>
  <c r="H120" i="523"/>
  <c r="V119" i="523"/>
  <c r="W119" i="523" s="1"/>
  <c r="N119" i="523"/>
  <c r="K119" i="523" a="1"/>
  <c r="K119" i="523" s="1"/>
  <c r="M119" i="523" s="1"/>
  <c r="J119" i="523" a="1"/>
  <c r="J119" i="523" s="1"/>
  <c r="H119" i="523"/>
  <c r="V118" i="523"/>
  <c r="W118" i="523" s="1"/>
  <c r="N118" i="523"/>
  <c r="K118" i="523"/>
  <c r="M118" i="523" s="1"/>
  <c r="K118" i="523" a="1"/>
  <c r="J118" i="523"/>
  <c r="J118" i="523" a="1"/>
  <c r="H118" i="523"/>
  <c r="K117" i="523" a="1"/>
  <c r="K117" i="523" s="1"/>
  <c r="H117" i="523"/>
  <c r="K116" i="523" a="1"/>
  <c r="K116" i="523" s="1"/>
  <c r="H116" i="523"/>
  <c r="K115" i="523" a="1"/>
  <c r="K115" i="523" s="1"/>
  <c r="H115" i="523"/>
  <c r="W114" i="523"/>
  <c r="V114" i="523"/>
  <c r="N114" i="523"/>
  <c r="K114" i="523" a="1"/>
  <c r="K114" i="523" s="1"/>
  <c r="M114" i="523" s="1"/>
  <c r="J114" i="523" a="1"/>
  <c r="J114" i="523" s="1"/>
  <c r="H114" i="523"/>
  <c r="V113" i="523"/>
  <c r="W113" i="523" s="1"/>
  <c r="N113" i="523"/>
  <c r="K113" i="523" a="1"/>
  <c r="K113" i="523" s="1"/>
  <c r="M113" i="523" s="1"/>
  <c r="J113" i="523" a="1"/>
  <c r="J113" i="523" s="1"/>
  <c r="H113" i="523"/>
  <c r="N112" i="523"/>
  <c r="K112" i="523"/>
  <c r="M112" i="523" s="1"/>
  <c r="K112" i="523" a="1"/>
  <c r="H112" i="523"/>
  <c r="N111" i="523"/>
  <c r="K111" i="523" a="1"/>
  <c r="K111" i="523" s="1"/>
  <c r="M111" i="523" s="1"/>
  <c r="H111" i="523"/>
  <c r="N110" i="523"/>
  <c r="K110" i="523" a="1"/>
  <c r="K110" i="523" s="1"/>
  <c r="M110" i="523" s="1"/>
  <c r="H110" i="523"/>
  <c r="N109" i="523"/>
  <c r="K109" i="523" a="1"/>
  <c r="K109" i="523" s="1"/>
  <c r="M109" i="523" s="1"/>
  <c r="H109" i="523"/>
  <c r="N108" i="523"/>
  <c r="K108" i="523" a="1"/>
  <c r="K108" i="523" s="1"/>
  <c r="M108" i="523" s="1"/>
  <c r="H108" i="523"/>
  <c r="N107" i="523"/>
  <c r="K107" i="523" a="1"/>
  <c r="K107" i="523" s="1"/>
  <c r="M107" i="523" s="1"/>
  <c r="H107" i="523"/>
  <c r="W106" i="523"/>
  <c r="V106" i="523"/>
  <c r="N106" i="523"/>
  <c r="K106" i="523" a="1"/>
  <c r="K106" i="523" s="1"/>
  <c r="M106" i="523" s="1"/>
  <c r="J106" i="523" a="1"/>
  <c r="J106" i="523" s="1"/>
  <c r="H106" i="523"/>
  <c r="V105" i="523"/>
  <c r="W105" i="523" s="1"/>
  <c r="N105" i="523"/>
  <c r="K105" i="523" a="1"/>
  <c r="K105" i="523" s="1"/>
  <c r="M105" i="523" s="1"/>
  <c r="J105" i="523" a="1"/>
  <c r="J105" i="523" s="1"/>
  <c r="H105" i="523"/>
  <c r="V104" i="523"/>
  <c r="W104" i="523" s="1"/>
  <c r="N104" i="523"/>
  <c r="K104" i="523"/>
  <c r="M104" i="523" s="1"/>
  <c r="K104" i="523" a="1"/>
  <c r="J104" i="523"/>
  <c r="J104" i="523" a="1"/>
  <c r="H104" i="523"/>
  <c r="V103" i="523"/>
  <c r="W103" i="523" s="1"/>
  <c r="N103" i="523"/>
  <c r="K103" i="523" a="1"/>
  <c r="K103" i="523" s="1"/>
  <c r="M103" i="523" s="1"/>
  <c r="J103" i="523" a="1"/>
  <c r="J103" i="523" s="1"/>
  <c r="H103" i="523"/>
  <c r="W102" i="523"/>
  <c r="V102" i="523"/>
  <c r="N102" i="523"/>
  <c r="K102" i="523" a="1"/>
  <c r="K102" i="523" s="1"/>
  <c r="M102" i="523" s="1"/>
  <c r="J102" i="523" a="1"/>
  <c r="J102" i="523" s="1"/>
  <c r="H102" i="523"/>
  <c r="V101" i="523"/>
  <c r="W101" i="523" s="1"/>
  <c r="N101" i="523"/>
  <c r="K101" i="523" a="1"/>
  <c r="K101" i="523" s="1"/>
  <c r="M101" i="523" s="1"/>
  <c r="J101" i="523" a="1"/>
  <c r="J101" i="523" s="1"/>
  <c r="H101" i="523"/>
  <c r="V100" i="523"/>
  <c r="W100" i="523" s="1"/>
  <c r="N100" i="523"/>
  <c r="K100" i="523"/>
  <c r="M100" i="523" s="1"/>
  <c r="K100" i="523" a="1"/>
  <c r="J100" i="523"/>
  <c r="J100" i="523" a="1"/>
  <c r="H100" i="523"/>
  <c r="V99" i="523"/>
  <c r="W99" i="523" s="1"/>
  <c r="N99" i="523"/>
  <c r="K99" i="523" a="1"/>
  <c r="K99" i="523" s="1"/>
  <c r="M99" i="523" s="1"/>
  <c r="J99" i="523" a="1"/>
  <c r="J99" i="523" s="1"/>
  <c r="H99" i="523"/>
  <c r="W98" i="523"/>
  <c r="V98" i="523"/>
  <c r="N98" i="523"/>
  <c r="K98" i="523" a="1"/>
  <c r="K98" i="523" s="1"/>
  <c r="M98" i="523" s="1"/>
  <c r="J98" i="523" a="1"/>
  <c r="J98" i="523" s="1"/>
  <c r="H98" i="523"/>
  <c r="V97" i="523"/>
  <c r="W97" i="523" s="1"/>
  <c r="N97" i="523"/>
  <c r="K97" i="523" a="1"/>
  <c r="K97" i="523" s="1"/>
  <c r="M97" i="523" s="1"/>
  <c r="J97" i="523" a="1"/>
  <c r="J97" i="523" s="1"/>
  <c r="H97" i="523"/>
  <c r="V96" i="523"/>
  <c r="W96" i="523" s="1"/>
  <c r="N96" i="523"/>
  <c r="K96" i="523"/>
  <c r="M96" i="523" s="1"/>
  <c r="K96" i="523" a="1"/>
  <c r="J96" i="523"/>
  <c r="J96" i="523" a="1"/>
  <c r="H96" i="523"/>
  <c r="V95" i="523"/>
  <c r="W95" i="523" s="1"/>
  <c r="N95" i="523"/>
  <c r="K95" i="523" a="1"/>
  <c r="K95" i="523" s="1"/>
  <c r="M95" i="523" s="1"/>
  <c r="J95" i="523" a="1"/>
  <c r="J95" i="523" s="1"/>
  <c r="H95" i="523"/>
  <c r="K94" i="523" a="1"/>
  <c r="K94" i="523" s="1"/>
  <c r="M94" i="523" s="1"/>
  <c r="H94" i="523"/>
  <c r="W93" i="523"/>
  <c r="V93" i="523"/>
  <c r="N93" i="523"/>
  <c r="K93" i="523" a="1"/>
  <c r="K93" i="523" s="1"/>
  <c r="M93" i="523" s="1"/>
  <c r="J93" i="523" a="1"/>
  <c r="J93" i="523" s="1"/>
  <c r="H93" i="523"/>
  <c r="V92" i="523"/>
  <c r="W92" i="523" s="1"/>
  <c r="N92" i="523"/>
  <c r="K92" i="523" a="1"/>
  <c r="K92" i="523" s="1"/>
  <c r="M92" i="523" s="1"/>
  <c r="J92" i="523" a="1"/>
  <c r="J92" i="523" s="1"/>
  <c r="H92" i="523"/>
  <c r="W91" i="523"/>
  <c r="V91" i="523"/>
  <c r="N91" i="523"/>
  <c r="K91" i="523" a="1"/>
  <c r="K91" i="523" s="1"/>
  <c r="M91" i="523" s="1"/>
  <c r="J91" i="523" a="1"/>
  <c r="J91" i="523" s="1"/>
  <c r="H91" i="523"/>
  <c r="V90" i="523"/>
  <c r="W90" i="523" s="1"/>
  <c r="N90" i="523"/>
  <c r="K90" i="523" a="1"/>
  <c r="K90" i="523" s="1"/>
  <c r="M90" i="523" s="1"/>
  <c r="J90" i="523" a="1"/>
  <c r="J90" i="523" s="1"/>
  <c r="H90" i="523"/>
  <c r="V89" i="523"/>
  <c r="W89" i="523" s="1"/>
  <c r="N89" i="523"/>
  <c r="K89" i="523" a="1"/>
  <c r="K89" i="523" s="1"/>
  <c r="M89" i="523" s="1"/>
  <c r="J89" i="523" a="1"/>
  <c r="J89" i="523" s="1"/>
  <c r="H89" i="523"/>
  <c r="V88" i="523"/>
  <c r="W88" i="523" s="1"/>
  <c r="N88" i="523"/>
  <c r="K88" i="523" a="1"/>
  <c r="K88" i="523" s="1"/>
  <c r="M88" i="523" s="1"/>
  <c r="J88" i="523" a="1"/>
  <c r="J88" i="523" s="1"/>
  <c r="H88" i="523"/>
  <c r="V87" i="523"/>
  <c r="V121" i="523" s="1"/>
  <c r="W121" i="523" s="1"/>
  <c r="N87" i="523"/>
  <c r="K87" i="523"/>
  <c r="M87" i="523" s="1"/>
  <c r="K87" i="523" a="1"/>
  <c r="J87" i="523"/>
  <c r="J87" i="523" a="1"/>
  <c r="H87" i="523"/>
  <c r="H121" i="523" s="1"/>
  <c r="AA86" i="523"/>
  <c r="Z86" i="523"/>
  <c r="Y86" i="523"/>
  <c r="X86" i="523"/>
  <c r="U86" i="523"/>
  <c r="T86" i="523"/>
  <c r="S86" i="523"/>
  <c r="R86" i="523"/>
  <c r="Q86" i="523"/>
  <c r="P86" i="523"/>
  <c r="O86" i="523"/>
  <c r="R164" i="523" s="1"/>
  <c r="I86" i="523"/>
  <c r="G86" i="523"/>
  <c r="C516" i="523" s="1"/>
  <c r="K85" i="523" a="1"/>
  <c r="K85" i="523" s="1"/>
  <c r="H85" i="523"/>
  <c r="K84" i="523" a="1"/>
  <c r="K84" i="523" s="1"/>
  <c r="H84" i="523"/>
  <c r="K83" i="523" a="1"/>
  <c r="K83" i="523" s="1"/>
  <c r="H83" i="523"/>
  <c r="K82" i="523" a="1"/>
  <c r="K82" i="523" s="1"/>
  <c r="H82" i="523"/>
  <c r="K81" i="523" a="1"/>
  <c r="K81" i="523" s="1"/>
  <c r="H81" i="523"/>
  <c r="K80" i="523" a="1"/>
  <c r="K80" i="523" s="1"/>
  <c r="H80" i="523"/>
  <c r="K79" i="523" a="1"/>
  <c r="K79" i="523" s="1"/>
  <c r="M79" i="523" s="1"/>
  <c r="H79" i="523"/>
  <c r="K78" i="523" a="1"/>
  <c r="K78" i="523" s="1"/>
  <c r="M78" i="523" s="1"/>
  <c r="H78" i="523"/>
  <c r="K77" i="523" a="1"/>
  <c r="K77" i="523" s="1"/>
  <c r="M77" i="523" s="1"/>
  <c r="H77" i="523"/>
  <c r="K76" i="523" a="1"/>
  <c r="K76" i="523" s="1"/>
  <c r="M76" i="523" s="1"/>
  <c r="H76" i="523"/>
  <c r="W75" i="523"/>
  <c r="V75" i="523"/>
  <c r="N75" i="523"/>
  <c r="K75" i="523" a="1"/>
  <c r="K75" i="523" s="1"/>
  <c r="M75" i="523" s="1"/>
  <c r="J75" i="523" a="1"/>
  <c r="J75" i="523" s="1"/>
  <c r="H75" i="523"/>
  <c r="V74" i="523"/>
  <c r="W74" i="523" s="1"/>
  <c r="N74" i="523"/>
  <c r="K74" i="523" a="1"/>
  <c r="K74" i="523" s="1"/>
  <c r="M74" i="523" s="1"/>
  <c r="J74" i="523" a="1"/>
  <c r="J74" i="523" s="1"/>
  <c r="H74" i="523"/>
  <c r="V73" i="523"/>
  <c r="W73" i="523" s="1"/>
  <c r="N73" i="523"/>
  <c r="K73" i="523"/>
  <c r="M73" i="523" s="1"/>
  <c r="K73" i="523" a="1"/>
  <c r="J73" i="523"/>
  <c r="J73" i="523" a="1"/>
  <c r="H73" i="523"/>
  <c r="V72" i="523"/>
  <c r="W72" i="523" s="1"/>
  <c r="N72" i="523"/>
  <c r="K72" i="523" a="1"/>
  <c r="K72" i="523" s="1"/>
  <c r="M72" i="523" s="1"/>
  <c r="J72" i="523" a="1"/>
  <c r="J72" i="523" s="1"/>
  <c r="H72" i="523"/>
  <c r="H71" i="523"/>
  <c r="V70" i="523"/>
  <c r="W70" i="523" s="1"/>
  <c r="N70" i="523"/>
  <c r="K70" i="523" a="1"/>
  <c r="K70" i="523" s="1"/>
  <c r="M70" i="523" s="1"/>
  <c r="J70" i="523" a="1"/>
  <c r="J70" i="523" s="1"/>
  <c r="H70" i="523"/>
  <c r="V69" i="523"/>
  <c r="W69" i="523" s="1"/>
  <c r="N69" i="523"/>
  <c r="K69" i="523" a="1"/>
  <c r="K69" i="523" s="1"/>
  <c r="M69" i="523" s="1"/>
  <c r="J69" i="523" a="1"/>
  <c r="J69" i="523" s="1"/>
  <c r="H69" i="523"/>
  <c r="K68" i="523" a="1"/>
  <c r="K68" i="523" s="1"/>
  <c r="H68" i="523"/>
  <c r="K67" i="523"/>
  <c r="K67" i="523" a="1"/>
  <c r="H67" i="523"/>
  <c r="V66" i="523"/>
  <c r="W66" i="523" s="1"/>
  <c r="N66" i="523"/>
  <c r="K66" i="523" a="1"/>
  <c r="K66" i="523" s="1"/>
  <c r="M66" i="523" s="1"/>
  <c r="J66" i="523" a="1"/>
  <c r="J66" i="523" s="1"/>
  <c r="H66" i="523"/>
  <c r="W65" i="523"/>
  <c r="V65" i="523"/>
  <c r="N65" i="523"/>
  <c r="K65" i="523" a="1"/>
  <c r="K65" i="523" s="1"/>
  <c r="M65" i="523" s="1"/>
  <c r="J65" i="523" a="1"/>
  <c r="J65" i="523" s="1"/>
  <c r="H65" i="523"/>
  <c r="V64" i="523"/>
  <c r="W64" i="523" s="1"/>
  <c r="N64" i="523"/>
  <c r="K64" i="523" a="1"/>
  <c r="K64" i="523" s="1"/>
  <c r="M64" i="523" s="1"/>
  <c r="J64" i="523" a="1"/>
  <c r="J64" i="523" s="1"/>
  <c r="H64" i="523"/>
  <c r="V63" i="523"/>
  <c r="W63" i="523" s="1"/>
  <c r="N63" i="523"/>
  <c r="K63" i="523"/>
  <c r="M63" i="523" s="1"/>
  <c r="K63" i="523" a="1"/>
  <c r="J63" i="523"/>
  <c r="J63" i="523" a="1"/>
  <c r="H63" i="523"/>
  <c r="V62" i="523"/>
  <c r="W62" i="523" s="1"/>
  <c r="N62" i="523"/>
  <c r="K62" i="523" a="1"/>
  <c r="K62" i="523" s="1"/>
  <c r="M62" i="523" s="1"/>
  <c r="J62" i="523" a="1"/>
  <c r="J62" i="523" s="1"/>
  <c r="H62" i="523"/>
  <c r="W61" i="523"/>
  <c r="V61" i="523"/>
  <c r="N61" i="523"/>
  <c r="K61" i="523" a="1"/>
  <c r="K61" i="523" s="1"/>
  <c r="M61" i="523" s="1"/>
  <c r="J61" i="523" a="1"/>
  <c r="J61" i="523" s="1"/>
  <c r="H61" i="523"/>
  <c r="V60" i="523"/>
  <c r="W60" i="523" s="1"/>
  <c r="N60" i="523"/>
  <c r="K60" i="523" a="1"/>
  <c r="K60" i="523" s="1"/>
  <c r="M60" i="523" s="1"/>
  <c r="J60" i="523" a="1"/>
  <c r="J60" i="523" s="1"/>
  <c r="H60" i="523"/>
  <c r="V59" i="523"/>
  <c r="W59" i="523" s="1"/>
  <c r="N59" i="523"/>
  <c r="K59" i="523"/>
  <c r="M59" i="523" s="1"/>
  <c r="K59" i="523" a="1"/>
  <c r="J59" i="523"/>
  <c r="J59" i="523" a="1"/>
  <c r="H59" i="523"/>
  <c r="V58" i="523"/>
  <c r="W58" i="523" s="1"/>
  <c r="N58" i="523"/>
  <c r="K58" i="523" a="1"/>
  <c r="K58" i="523" s="1"/>
  <c r="M58" i="523" s="1"/>
  <c r="J58" i="523" a="1"/>
  <c r="J58" i="523" s="1"/>
  <c r="H58" i="523"/>
  <c r="V57" i="523"/>
  <c r="W57" i="523" s="1"/>
  <c r="N57" i="523"/>
  <c r="K57" i="523" a="1"/>
  <c r="K57" i="523" s="1"/>
  <c r="M57" i="523" s="1"/>
  <c r="J57" i="523" a="1"/>
  <c r="J57" i="523" s="1"/>
  <c r="H57" i="523"/>
  <c r="K56" i="523"/>
  <c r="M56" i="523" s="1"/>
  <c r="K56" i="523" a="1"/>
  <c r="H56" i="523"/>
  <c r="K55" i="523" a="1"/>
  <c r="K55" i="523" s="1"/>
  <c r="M55" i="523" s="1"/>
  <c r="H55" i="523"/>
  <c r="K54" i="523"/>
  <c r="M54" i="523" s="1"/>
  <c r="K54" i="523" a="1"/>
  <c r="H54" i="523"/>
  <c r="K53" i="523" a="1"/>
  <c r="K53" i="523" s="1"/>
  <c r="M53" i="523" s="1"/>
  <c r="H53" i="523"/>
  <c r="N52" i="523"/>
  <c r="K52" i="523" a="1"/>
  <c r="K52" i="523" s="1"/>
  <c r="M52" i="523" s="1"/>
  <c r="H52" i="523"/>
  <c r="N51" i="523"/>
  <c r="K51" i="523" a="1"/>
  <c r="K51" i="523" s="1"/>
  <c r="M51" i="523" s="1"/>
  <c r="H51" i="523"/>
  <c r="N50" i="523"/>
  <c r="K50" i="523" a="1"/>
  <c r="K50" i="523" s="1"/>
  <c r="M50" i="523" s="1"/>
  <c r="H50" i="523"/>
  <c r="N49" i="523"/>
  <c r="K49" i="523" a="1"/>
  <c r="K49" i="523" s="1"/>
  <c r="M49" i="523" s="1"/>
  <c r="H49" i="523"/>
  <c r="V48" i="523"/>
  <c r="W48" i="523" s="1"/>
  <c r="N48" i="523"/>
  <c r="K48" i="523" a="1"/>
  <c r="K48" i="523" s="1"/>
  <c r="M48" i="523" s="1"/>
  <c r="J48" i="523" a="1"/>
  <c r="J48" i="523" s="1"/>
  <c r="H48" i="523"/>
  <c r="V47" i="523"/>
  <c r="W47" i="523" s="1"/>
  <c r="N47" i="523"/>
  <c r="K47" i="523"/>
  <c r="M47" i="523" s="1"/>
  <c r="K47" i="523" a="1"/>
  <c r="J47" i="523"/>
  <c r="J47" i="523" a="1"/>
  <c r="H47" i="523"/>
  <c r="V46" i="523"/>
  <c r="W46" i="523" s="1"/>
  <c r="N46" i="523"/>
  <c r="K46" i="523" a="1"/>
  <c r="K46" i="523" s="1"/>
  <c r="M46" i="523" s="1"/>
  <c r="J46" i="523" a="1"/>
  <c r="J46" i="523" s="1"/>
  <c r="H46" i="523"/>
  <c r="V45" i="523"/>
  <c r="W45" i="523" s="1"/>
  <c r="N45" i="523"/>
  <c r="K45" i="523" a="1"/>
  <c r="K45" i="523" s="1"/>
  <c r="M45" i="523" s="1"/>
  <c r="J45" i="523" a="1"/>
  <c r="J45" i="523" s="1"/>
  <c r="H45" i="523"/>
  <c r="V44" i="523"/>
  <c r="W44" i="523" s="1"/>
  <c r="N44" i="523"/>
  <c r="K44" i="523" a="1"/>
  <c r="K44" i="523" s="1"/>
  <c r="M44" i="523" s="1"/>
  <c r="J44" i="523" a="1"/>
  <c r="J44" i="523" s="1"/>
  <c r="H44" i="523"/>
  <c r="V43" i="523"/>
  <c r="W43" i="523" s="1"/>
  <c r="N43" i="523"/>
  <c r="K43" i="523"/>
  <c r="M43" i="523" s="1"/>
  <c r="K43" i="523" a="1"/>
  <c r="J43" i="523"/>
  <c r="J43" i="523" a="1"/>
  <c r="H43" i="523"/>
  <c r="V42" i="523"/>
  <c r="W42" i="523" s="1"/>
  <c r="N42" i="523"/>
  <c r="K42" i="523" a="1"/>
  <c r="K42" i="523" s="1"/>
  <c r="M42" i="523" s="1"/>
  <c r="J42" i="523" a="1"/>
  <c r="J42" i="523" s="1"/>
  <c r="H42" i="523"/>
  <c r="V41" i="523"/>
  <c r="W41" i="523" s="1"/>
  <c r="N41" i="523"/>
  <c r="K41" i="523" a="1"/>
  <c r="K41" i="523" s="1"/>
  <c r="M41" i="523" s="1"/>
  <c r="J41" i="523" a="1"/>
  <c r="J41" i="523" s="1"/>
  <c r="H41" i="523"/>
  <c r="V40" i="523"/>
  <c r="W40" i="523" s="1"/>
  <c r="N40" i="523"/>
  <c r="K40" i="523" a="1"/>
  <c r="K40" i="523" s="1"/>
  <c r="M40" i="523" s="1"/>
  <c r="J40" i="523" a="1"/>
  <c r="J40" i="523" s="1"/>
  <c r="H40" i="523"/>
  <c r="V39" i="523"/>
  <c r="W39" i="523" s="1"/>
  <c r="N39" i="523"/>
  <c r="K39" i="523"/>
  <c r="M39" i="523" s="1"/>
  <c r="K39" i="523" a="1"/>
  <c r="J39" i="523"/>
  <c r="J39" i="523" a="1"/>
  <c r="H39" i="523"/>
  <c r="V38" i="523"/>
  <c r="W38" i="523" s="1"/>
  <c r="N38" i="523"/>
  <c r="K38" i="523" a="1"/>
  <c r="K38" i="523" s="1"/>
  <c r="M38" i="523" s="1"/>
  <c r="J38" i="523" a="1"/>
  <c r="J38" i="523" s="1"/>
  <c r="H38" i="523"/>
  <c r="V37" i="523"/>
  <c r="W37" i="523" s="1"/>
  <c r="N37" i="523"/>
  <c r="K37" i="523" a="1"/>
  <c r="K37" i="523" s="1"/>
  <c r="M37" i="523" s="1"/>
  <c r="J37" i="523" a="1"/>
  <c r="J37" i="523" s="1"/>
  <c r="H37" i="523"/>
  <c r="H36" i="523"/>
  <c r="H35" i="523"/>
  <c r="H34" i="523"/>
  <c r="V33" i="523"/>
  <c r="W33" i="523" s="1"/>
  <c r="N33" i="523"/>
  <c r="K33" i="523"/>
  <c r="M33" i="523" s="1"/>
  <c r="K33" i="523" a="1"/>
  <c r="J33" i="523"/>
  <c r="J33" i="523" a="1"/>
  <c r="H33" i="523"/>
  <c r="V32" i="523"/>
  <c r="W32" i="523" s="1"/>
  <c r="N32" i="523"/>
  <c r="K32" i="523" a="1"/>
  <c r="K32" i="523" s="1"/>
  <c r="M32" i="523" s="1"/>
  <c r="J32" i="523" a="1"/>
  <c r="J32" i="523" s="1"/>
  <c r="H32" i="523"/>
  <c r="V31" i="523"/>
  <c r="W31" i="523" s="1"/>
  <c r="N31" i="523"/>
  <c r="K31" i="523" a="1"/>
  <c r="K31" i="523" s="1"/>
  <c r="M31" i="523" s="1"/>
  <c r="J31" i="523" a="1"/>
  <c r="J31" i="523" s="1"/>
  <c r="H31" i="523"/>
  <c r="K30" i="523" a="1"/>
  <c r="K30" i="523" s="1"/>
  <c r="H30" i="523"/>
  <c r="W29" i="523"/>
  <c r="V29" i="523"/>
  <c r="V86" i="523" s="1"/>
  <c r="W86" i="523" s="1"/>
  <c r="N29" i="523"/>
  <c r="N86" i="523" s="1"/>
  <c r="K29" i="523" a="1"/>
  <c r="K29" i="523" s="1"/>
  <c r="M29" i="523" s="1"/>
  <c r="J29" i="523" a="1"/>
  <c r="J29" i="523" s="1"/>
  <c r="H29" i="523"/>
  <c r="H86" i="523" s="1"/>
  <c r="AA28" i="523"/>
  <c r="AA161" i="523" s="1"/>
  <c r="Z28" i="523"/>
  <c r="Z161" i="523" s="1"/>
  <c r="Y28" i="523"/>
  <c r="Y161" i="523" s="1"/>
  <c r="X28" i="523"/>
  <c r="X161" i="523" s="1"/>
  <c r="U28" i="523"/>
  <c r="U161" i="523" s="1"/>
  <c r="T28" i="523"/>
  <c r="T161" i="523" s="1"/>
  <c r="S28" i="523"/>
  <c r="S161" i="523" s="1"/>
  <c r="R28" i="523"/>
  <c r="R161" i="523" s="1"/>
  <c r="Q28" i="523"/>
  <c r="Q161" i="523" s="1"/>
  <c r="P28" i="523"/>
  <c r="P161" i="523" s="1"/>
  <c r="X165" i="523" s="1"/>
  <c r="O28" i="523"/>
  <c r="R163" i="523" s="1"/>
  <c r="I28" i="523"/>
  <c r="I161" i="523" s="1"/>
  <c r="B169" i="523" s="1"/>
  <c r="G28" i="523"/>
  <c r="C515" i="523" s="1"/>
  <c r="V27" i="523"/>
  <c r="W27" i="523" s="1"/>
  <c r="N27" i="523"/>
  <c r="K27" i="523" a="1"/>
  <c r="K27" i="523" s="1"/>
  <c r="M27" i="523" s="1"/>
  <c r="J27" i="523" a="1"/>
  <c r="J27" i="523" s="1"/>
  <c r="H27" i="523"/>
  <c r="V26" i="523"/>
  <c r="W26" i="523" s="1"/>
  <c r="N26" i="523"/>
  <c r="K26" i="523" a="1"/>
  <c r="K26" i="523" s="1"/>
  <c r="M26" i="523" s="1"/>
  <c r="J26" i="523" a="1"/>
  <c r="J26" i="523" s="1"/>
  <c r="H26" i="523"/>
  <c r="K25" i="523"/>
  <c r="M25" i="523" s="1"/>
  <c r="K25" i="523" a="1"/>
  <c r="J25" i="523"/>
  <c r="J25" i="523" a="1"/>
  <c r="H25" i="523"/>
  <c r="K24" i="523" a="1"/>
  <c r="K24" i="523" s="1"/>
  <c r="M24" i="523" s="1"/>
  <c r="J24" i="523" a="1"/>
  <c r="J24" i="523" s="1"/>
  <c r="H24" i="523"/>
  <c r="K23" i="523" a="1"/>
  <c r="K23" i="523" s="1"/>
  <c r="M23" i="523" s="1"/>
  <c r="J23" i="523" a="1"/>
  <c r="J23" i="523" s="1"/>
  <c r="H23" i="523"/>
  <c r="K22" i="523" a="1"/>
  <c r="K22" i="523" s="1"/>
  <c r="M22" i="523" s="1"/>
  <c r="J22" i="523" a="1"/>
  <c r="J22" i="523" s="1"/>
  <c r="H22" i="523"/>
  <c r="V21" i="523"/>
  <c r="W21" i="523" s="1"/>
  <c r="N21" i="523"/>
  <c r="K21" i="523" a="1"/>
  <c r="K21" i="523" s="1"/>
  <c r="M21" i="523" s="1"/>
  <c r="J21" i="523" a="1"/>
  <c r="J21" i="523" s="1"/>
  <c r="H21" i="523"/>
  <c r="V20" i="523"/>
  <c r="W20" i="523" s="1"/>
  <c r="N20" i="523"/>
  <c r="K20" i="523" a="1"/>
  <c r="K20" i="523" s="1"/>
  <c r="M20" i="523" s="1"/>
  <c r="J20" i="523" a="1"/>
  <c r="J20" i="523" s="1"/>
  <c r="H20" i="523"/>
  <c r="V19" i="523"/>
  <c r="W19" i="523" s="1"/>
  <c r="N19" i="523"/>
  <c r="K19" i="523"/>
  <c r="M19" i="523" s="1"/>
  <c r="K19" i="523" a="1"/>
  <c r="J19" i="523"/>
  <c r="J19" i="523" a="1"/>
  <c r="H19" i="523"/>
  <c r="N18" i="523"/>
  <c r="K18" i="523" a="1"/>
  <c r="K18" i="523" s="1"/>
  <c r="M18" i="523" s="1"/>
  <c r="J18" i="523" a="1"/>
  <c r="J18" i="523" s="1"/>
  <c r="H18" i="523"/>
  <c r="N17" i="523"/>
  <c r="K17" i="523"/>
  <c r="M17" i="523" s="1"/>
  <c r="K17" i="523" a="1"/>
  <c r="J17" i="523"/>
  <c r="J17" i="523" a="1"/>
  <c r="H17" i="523"/>
  <c r="V16" i="523"/>
  <c r="W16" i="523" s="1"/>
  <c r="N16" i="523"/>
  <c r="K16" i="523" a="1"/>
  <c r="K16" i="523" s="1"/>
  <c r="M16" i="523" s="1"/>
  <c r="J16" i="523" a="1"/>
  <c r="J16" i="523" s="1"/>
  <c r="H16" i="523"/>
  <c r="V15" i="523"/>
  <c r="W15" i="523" s="1"/>
  <c r="N15" i="523"/>
  <c r="K15" i="523" a="1"/>
  <c r="K15" i="523" s="1"/>
  <c r="M15" i="523" s="1"/>
  <c r="J15" i="523" a="1"/>
  <c r="J15" i="523" s="1"/>
  <c r="H15" i="523"/>
  <c r="N14" i="523"/>
  <c r="K14" i="523" a="1"/>
  <c r="K14" i="523" s="1"/>
  <c r="M14" i="523" s="1"/>
  <c r="H14" i="523"/>
  <c r="N13" i="523"/>
  <c r="K13" i="523"/>
  <c r="M13" i="523" s="1"/>
  <c r="K13" i="523" a="1"/>
  <c r="H13" i="523"/>
  <c r="V12" i="523"/>
  <c r="W12" i="523" s="1"/>
  <c r="N12" i="523"/>
  <c r="K12" i="523" a="1"/>
  <c r="K12" i="523" s="1"/>
  <c r="M12" i="523" s="1"/>
  <c r="J12" i="523" a="1"/>
  <c r="J12" i="523" s="1"/>
  <c r="H12" i="523"/>
  <c r="W11" i="523"/>
  <c r="V11" i="523"/>
  <c r="N11" i="523"/>
  <c r="K11" i="523" a="1"/>
  <c r="K11" i="523" s="1"/>
  <c r="M11" i="523" s="1"/>
  <c r="J11" i="523" a="1"/>
  <c r="J11" i="523" s="1"/>
  <c r="H11" i="523"/>
  <c r="V10" i="523"/>
  <c r="W10" i="523" s="1"/>
  <c r="N10" i="523"/>
  <c r="K10" i="523" a="1"/>
  <c r="K10" i="523" s="1"/>
  <c r="M10" i="523" s="1"/>
  <c r="J10" i="523" a="1"/>
  <c r="J10" i="523" s="1"/>
  <c r="H10" i="523"/>
  <c r="V9" i="523"/>
  <c r="W9" i="523" s="1"/>
  <c r="N9" i="523"/>
  <c r="K9" i="523"/>
  <c r="M9" i="523" s="1"/>
  <c r="K9" i="523" a="1"/>
  <c r="J9" i="523"/>
  <c r="J9" i="523" a="1"/>
  <c r="H9" i="523"/>
  <c r="V8" i="523"/>
  <c r="W8" i="523" s="1"/>
  <c r="N8" i="523"/>
  <c r="K8" i="523" a="1"/>
  <c r="K8" i="523" s="1"/>
  <c r="M8" i="523" s="1"/>
  <c r="J8" i="523" a="1"/>
  <c r="J8" i="523" s="1"/>
  <c r="H8" i="523"/>
  <c r="W7" i="523"/>
  <c r="V7" i="523"/>
  <c r="V28" i="523" s="1"/>
  <c r="N7" i="523"/>
  <c r="N28" i="523" s="1"/>
  <c r="K7" i="523" a="1"/>
  <c r="K7" i="523" s="1"/>
  <c r="M7" i="523" s="1"/>
  <c r="J7" i="523" a="1"/>
  <c r="J7" i="523" s="1"/>
  <c r="H7" i="523"/>
  <c r="H28" i="523" s="1"/>
  <c r="J289" i="524" l="1" a="1"/>
  <c r="J289" i="524" s="1"/>
  <c r="J254" i="524" a="1"/>
  <c r="J254" i="524" s="1"/>
  <c r="J305" i="524" a="1"/>
  <c r="J305" i="524" s="1"/>
  <c r="J457" i="524" a="1"/>
  <c r="J457" i="524" s="1"/>
  <c r="J457" i="523" a="1"/>
  <c r="J457" i="523" s="1"/>
  <c r="J289" i="523" a="1"/>
  <c r="J289" i="523" s="1"/>
  <c r="J305" i="523" a="1"/>
  <c r="J305" i="523" s="1"/>
  <c r="J196" i="523" a="1"/>
  <c r="J196" i="523" s="1"/>
  <c r="J254" i="523" a="1"/>
  <c r="J254" i="523" s="1"/>
  <c r="H313" i="523"/>
  <c r="V313" i="523"/>
  <c r="W313" i="523" s="1"/>
  <c r="W314" i="523"/>
  <c r="N473" i="524"/>
  <c r="W458" i="524"/>
  <c r="K497" i="524"/>
  <c r="H457" i="524"/>
  <c r="K457" i="524"/>
  <c r="V457" i="524"/>
  <c r="W457" i="524" s="1"/>
  <c r="M364" i="524"/>
  <c r="K422" i="524"/>
  <c r="H364" i="524"/>
  <c r="H498" i="524" s="1"/>
  <c r="E505" i="524" s="1"/>
  <c r="N364" i="524"/>
  <c r="N498" i="524" s="1"/>
  <c r="B507" i="524" s="1"/>
  <c r="E507" i="524" s="1"/>
  <c r="W343" i="524"/>
  <c r="W365" i="524"/>
  <c r="N305" i="524"/>
  <c r="H289" i="524"/>
  <c r="K289" i="524"/>
  <c r="V289" i="524"/>
  <c r="W289" i="524" s="1"/>
  <c r="N196" i="524"/>
  <c r="W138" i="524"/>
  <c r="J145" i="524" a="1"/>
  <c r="J145" i="524" s="1"/>
  <c r="J160" i="524" a="1"/>
  <c r="J160" i="524" s="1"/>
  <c r="M145" i="524"/>
  <c r="R167" i="524"/>
  <c r="H137" i="524"/>
  <c r="H161" i="524" s="1"/>
  <c r="E168" i="524" s="1"/>
  <c r="N121" i="524"/>
  <c r="N161" i="524" s="1"/>
  <c r="B170" i="524" s="1"/>
  <c r="E170" i="524" s="1"/>
  <c r="W7" i="524"/>
  <c r="K28" i="524"/>
  <c r="W28" i="524"/>
  <c r="C511" i="524"/>
  <c r="Q516" i="524"/>
  <c r="K86" i="524"/>
  <c r="M29" i="524"/>
  <c r="M86" i="524" s="1"/>
  <c r="K121" i="524"/>
  <c r="M87" i="524"/>
  <c r="M121" i="524" s="1"/>
  <c r="K137" i="524"/>
  <c r="M122" i="524"/>
  <c r="M137" i="524" s="1"/>
  <c r="K518" i="524"/>
  <c r="K519" i="524"/>
  <c r="K160" i="524"/>
  <c r="M146" i="524"/>
  <c r="M160" i="524" s="1"/>
  <c r="K520" i="524"/>
  <c r="K254" i="524"/>
  <c r="M197" i="524"/>
  <c r="M254" i="524" s="1"/>
  <c r="K516" i="524"/>
  <c r="K517" i="524"/>
  <c r="K196" i="524"/>
  <c r="M175" i="524"/>
  <c r="M196" i="524" s="1"/>
  <c r="M7" i="524"/>
  <c r="M28" i="524" s="1"/>
  <c r="M161" i="524" s="1"/>
  <c r="C521" i="524"/>
  <c r="E515" i="524" s="1"/>
  <c r="V137" i="524"/>
  <c r="W137" i="524" s="1"/>
  <c r="K145" i="524"/>
  <c r="V160" i="524"/>
  <c r="W160" i="524" s="1"/>
  <c r="G161" i="524"/>
  <c r="P161" i="524"/>
  <c r="X165" i="524" s="1"/>
  <c r="X170" i="524" s="1"/>
  <c r="K163" i="524"/>
  <c r="R163" i="524"/>
  <c r="J329" i="524" a="1"/>
  <c r="J329" i="524" s="1"/>
  <c r="M336" i="524" s="1"/>
  <c r="B336" i="524"/>
  <c r="O329" i="524"/>
  <c r="R331" i="524"/>
  <c r="K305" i="524"/>
  <c r="M290" i="524"/>
  <c r="M305" i="524" s="1"/>
  <c r="K313" i="524"/>
  <c r="M306" i="524"/>
  <c r="M313" i="524" s="1"/>
  <c r="K328" i="524"/>
  <c r="M314" i="524"/>
  <c r="M328" i="524" s="1"/>
  <c r="J28" i="524" a="1"/>
  <c r="J28" i="524" s="1"/>
  <c r="W29" i="524"/>
  <c r="J86" i="524" a="1"/>
  <c r="J86" i="524" s="1"/>
  <c r="W87" i="524"/>
  <c r="J121" i="524" a="1"/>
  <c r="J121" i="524" s="1"/>
  <c r="J137" i="524" a="1"/>
  <c r="J137" i="524" s="1"/>
  <c r="E520" i="524"/>
  <c r="W175" i="524"/>
  <c r="W196" i="524" s="1"/>
  <c r="J196" i="524" a="1"/>
  <c r="J196" i="524" s="1"/>
  <c r="X332" i="524"/>
  <c r="P329" i="524"/>
  <c r="X333" i="524" s="1"/>
  <c r="X338" i="524" s="1"/>
  <c r="H254" i="524"/>
  <c r="H329" i="524" s="1"/>
  <c r="E336" i="524" s="1"/>
  <c r="N254" i="524"/>
  <c r="N329" i="524" s="1"/>
  <c r="B338" i="524" s="1"/>
  <c r="W197" i="524"/>
  <c r="R334" i="524"/>
  <c r="V305" i="524"/>
  <c r="W305" i="524" s="1"/>
  <c r="W306" i="524"/>
  <c r="R335" i="524"/>
  <c r="W314" i="524"/>
  <c r="W328" i="524" s="1"/>
  <c r="R336" i="524"/>
  <c r="W364" i="524"/>
  <c r="R332" i="524"/>
  <c r="M255" i="524"/>
  <c r="M289" i="524" s="1"/>
  <c r="K331" i="524"/>
  <c r="J364" i="524" a="1"/>
  <c r="J364" i="524" s="1"/>
  <c r="K364" i="524"/>
  <c r="M423" i="524"/>
  <c r="M457" i="524" s="1"/>
  <c r="B505" i="524"/>
  <c r="J498" i="524" a="1"/>
  <c r="J498" i="524" s="1"/>
  <c r="M505" i="524" s="1"/>
  <c r="R500" i="524"/>
  <c r="X500" i="524"/>
  <c r="O498" i="524"/>
  <c r="X501" i="524" s="1"/>
  <c r="M365" i="524"/>
  <c r="M422" i="524" s="1"/>
  <c r="M458" i="524"/>
  <c r="M473" i="524" s="1"/>
  <c r="K473" i="524"/>
  <c r="K481" i="524"/>
  <c r="M474" i="524"/>
  <c r="M481" i="524" s="1"/>
  <c r="V481" i="524"/>
  <c r="W481" i="524" s="1"/>
  <c r="W497" i="524"/>
  <c r="V497" i="524"/>
  <c r="R525" i="524"/>
  <c r="S525" i="524" a="1"/>
  <c r="S525" i="524" s="1"/>
  <c r="R502" i="524"/>
  <c r="R503" i="524"/>
  <c r="M482" i="524"/>
  <c r="M497" i="524" s="1"/>
  <c r="R505" i="524"/>
  <c r="K504" i="524"/>
  <c r="M500" i="524"/>
  <c r="J527" i="524"/>
  <c r="Q524" i="524"/>
  <c r="R526" i="524"/>
  <c r="S526" i="524" a="1"/>
  <c r="S526" i="524" s="1"/>
  <c r="E504" i="524"/>
  <c r="T524" i="524" a="1"/>
  <c r="T524" i="524" s="1"/>
  <c r="T525" i="524" a="1"/>
  <c r="T525" i="524" s="1"/>
  <c r="T526" i="524" a="1"/>
  <c r="T526" i="524" s="1"/>
  <c r="C527" i="524"/>
  <c r="T527" i="524" s="1" a="1"/>
  <c r="T527" i="524" s="1"/>
  <c r="D527" i="523"/>
  <c r="H457" i="523"/>
  <c r="V457" i="523"/>
  <c r="W457" i="523" s="1"/>
  <c r="N457" i="523"/>
  <c r="K457" i="523"/>
  <c r="H422" i="523"/>
  <c r="V422" i="523"/>
  <c r="W422" i="523" s="1"/>
  <c r="R336" i="523"/>
  <c r="K313" i="523"/>
  <c r="W328" i="523"/>
  <c r="W306" i="523"/>
  <c r="J313" i="523" a="1"/>
  <c r="J313" i="523" s="1"/>
  <c r="R335" i="523"/>
  <c r="R334" i="523"/>
  <c r="N305" i="523"/>
  <c r="N329" i="523" s="1"/>
  <c r="B338" i="523" s="1"/>
  <c r="E338" i="523" s="1"/>
  <c r="W255" i="523"/>
  <c r="V329" i="523"/>
  <c r="I338" i="523" s="1"/>
  <c r="W197" i="523"/>
  <c r="K254" i="523"/>
  <c r="K196" i="523"/>
  <c r="R167" i="523"/>
  <c r="H137" i="523"/>
  <c r="M137" i="523"/>
  <c r="V137" i="523"/>
  <c r="W137" i="523" s="1"/>
  <c r="W122" i="523"/>
  <c r="N121" i="523"/>
  <c r="N161" i="523" s="1"/>
  <c r="B170" i="523" s="1"/>
  <c r="E170" i="523" s="1"/>
  <c r="W87" i="523"/>
  <c r="M86" i="523"/>
  <c r="M28" i="523"/>
  <c r="H289" i="523"/>
  <c r="H329" i="523" s="1"/>
  <c r="E336" i="523" s="1"/>
  <c r="K289" i="523"/>
  <c r="H160" i="523"/>
  <c r="H161" i="523" s="1"/>
  <c r="E168" i="523" s="1"/>
  <c r="W160" i="523"/>
  <c r="J121" i="523" a="1"/>
  <c r="J121" i="523" s="1"/>
  <c r="M121" i="523"/>
  <c r="J137" i="523" a="1"/>
  <c r="J137" i="523" s="1"/>
  <c r="W28" i="523"/>
  <c r="K515" i="523"/>
  <c r="K516" i="523"/>
  <c r="K518" i="523"/>
  <c r="K145" i="523"/>
  <c r="M138" i="523"/>
  <c r="M145" i="523" s="1"/>
  <c r="C511" i="523"/>
  <c r="Q517" i="523"/>
  <c r="K517" i="523"/>
  <c r="J28" i="523" a="1"/>
  <c r="J28" i="523" s="1"/>
  <c r="K28" i="523"/>
  <c r="J86" i="523" a="1"/>
  <c r="J86" i="523" s="1"/>
  <c r="K86" i="523"/>
  <c r="K121" i="523"/>
  <c r="K137" i="523"/>
  <c r="K519" i="523"/>
  <c r="V145" i="523"/>
  <c r="W145" i="523" s="1"/>
  <c r="R168" i="523"/>
  <c r="O161" i="523"/>
  <c r="Q515" i="523"/>
  <c r="X164" i="523"/>
  <c r="X170" i="523" s="1"/>
  <c r="Q518" i="523"/>
  <c r="W196" i="523"/>
  <c r="W329" i="523" s="1"/>
  <c r="M290" i="523"/>
  <c r="M305" i="523" s="1"/>
  <c r="K305" i="523"/>
  <c r="K364" i="523"/>
  <c r="M343" i="523"/>
  <c r="M364" i="523" s="1"/>
  <c r="C521" i="523"/>
  <c r="E515" i="523" s="1"/>
  <c r="J145" i="523" a="1"/>
  <c r="J145" i="523" s="1"/>
  <c r="M146" i="523"/>
  <c r="M160" i="523" s="1"/>
  <c r="M161" i="523" s="1"/>
  <c r="J160" i="523" a="1"/>
  <c r="J160" i="523" s="1"/>
  <c r="G161" i="523"/>
  <c r="K163" i="523"/>
  <c r="K328" i="523"/>
  <c r="M175" i="523"/>
  <c r="M196" i="523" s="1"/>
  <c r="M197" i="523"/>
  <c r="M254" i="523" s="1"/>
  <c r="M255" i="523"/>
  <c r="M289" i="523" s="1"/>
  <c r="W290" i="523"/>
  <c r="M306" i="523"/>
  <c r="M313" i="523" s="1"/>
  <c r="M314" i="523"/>
  <c r="M328" i="523" s="1"/>
  <c r="G329" i="523"/>
  <c r="P329" i="523"/>
  <c r="X333" i="523" s="1"/>
  <c r="X338" i="523" s="1"/>
  <c r="K331" i="523"/>
  <c r="R331" i="523"/>
  <c r="H364" i="523"/>
  <c r="H498" i="523" s="1"/>
  <c r="E505" i="523" s="1"/>
  <c r="N364" i="523"/>
  <c r="N498" i="523" s="1"/>
  <c r="B507" i="523" s="1"/>
  <c r="E507" i="523" s="1"/>
  <c r="W343" i="523"/>
  <c r="W364" i="523" s="1"/>
  <c r="K422" i="523"/>
  <c r="M365" i="523"/>
  <c r="M422" i="523" s="1"/>
  <c r="J364" i="523" a="1"/>
  <c r="J364" i="523" s="1"/>
  <c r="W365" i="523"/>
  <c r="R501" i="523"/>
  <c r="M423" i="523"/>
  <c r="M457" i="523" s="1"/>
  <c r="R502" i="523"/>
  <c r="M458" i="523"/>
  <c r="M473" i="523" s="1"/>
  <c r="K473" i="523"/>
  <c r="V473" i="523"/>
  <c r="W473" i="523" s="1"/>
  <c r="B505" i="523"/>
  <c r="J498" i="523" a="1"/>
  <c r="J498" i="523" s="1"/>
  <c r="M505" i="523" s="1"/>
  <c r="X500" i="523"/>
  <c r="O498" i="523"/>
  <c r="X501" i="523" s="1"/>
  <c r="R500" i="523"/>
  <c r="K481" i="523"/>
  <c r="M474" i="523"/>
  <c r="M481" i="523" s="1"/>
  <c r="V481" i="523"/>
  <c r="W481" i="523" s="1"/>
  <c r="W497" i="523"/>
  <c r="V497" i="523"/>
  <c r="K500" i="523"/>
  <c r="R525" i="523"/>
  <c r="S525" i="523" a="1"/>
  <c r="S525" i="523" s="1"/>
  <c r="R503" i="523"/>
  <c r="M482" i="523"/>
  <c r="M497" i="523" s="1"/>
  <c r="R505" i="523"/>
  <c r="J527" i="523"/>
  <c r="Q524" i="523"/>
  <c r="R526" i="523"/>
  <c r="S526" i="523" a="1"/>
  <c r="S526" i="523" s="1"/>
  <c r="T524" i="523" a="1"/>
  <c r="T524" i="523" s="1"/>
  <c r="T525" i="523" a="1"/>
  <c r="T525" i="523" s="1"/>
  <c r="T526" i="523" a="1"/>
  <c r="T526" i="523" s="1"/>
  <c r="C527" i="523"/>
  <c r="T527" i="523" s="1" a="1"/>
  <c r="T527" i="523" s="1"/>
  <c r="G288" i="522"/>
  <c r="M498" i="524" l="1"/>
  <c r="Z331" i="524" a="1"/>
  <c r="Z331" i="524" s="1"/>
  <c r="Z337" i="524"/>
  <c r="Z335" i="524"/>
  <c r="Z334" i="524"/>
  <c r="G510" i="524"/>
  <c r="Z166" i="524"/>
  <c r="Z168" i="524"/>
  <c r="Z167" i="524"/>
  <c r="E519" i="524"/>
  <c r="E518" i="524"/>
  <c r="E516" i="524"/>
  <c r="E517" i="524"/>
  <c r="K161" i="524"/>
  <c r="E169" i="524" s="1"/>
  <c r="I169" i="524" s="1"/>
  <c r="M169" i="524" s="1"/>
  <c r="E338" i="524"/>
  <c r="C512" i="524"/>
  <c r="G512" i="524" s="1"/>
  <c r="M504" i="524"/>
  <c r="X507" i="524"/>
  <c r="Z501" i="524" s="1"/>
  <c r="K498" i="524"/>
  <c r="M331" i="524"/>
  <c r="K335" i="524"/>
  <c r="M335" i="524" s="1"/>
  <c r="Z332" i="524"/>
  <c r="W329" i="524"/>
  <c r="R338" i="524"/>
  <c r="T331" i="524" s="1" a="1"/>
  <c r="T331" i="524" s="1"/>
  <c r="Z169" i="524"/>
  <c r="Z163" i="524" a="1"/>
  <c r="Z163" i="524" s="1"/>
  <c r="K515" i="524"/>
  <c r="R170" i="524"/>
  <c r="T163" i="524" a="1"/>
  <c r="T163" i="524" s="1"/>
  <c r="Q517" i="524"/>
  <c r="Z165" i="524"/>
  <c r="E521" i="524"/>
  <c r="M329" i="524"/>
  <c r="Z164" i="524"/>
  <c r="W161" i="524"/>
  <c r="R524" i="524"/>
  <c r="R527" i="524" s="1"/>
  <c r="Q527" i="524"/>
  <c r="S527" i="524" s="1" a="1"/>
  <c r="S527" i="524" s="1"/>
  <c r="S524" i="524" a="1"/>
  <c r="S524" i="524" s="1"/>
  <c r="R507" i="524"/>
  <c r="T505" i="524" s="1"/>
  <c r="V498" i="524"/>
  <c r="T332" i="524"/>
  <c r="Z336" i="524"/>
  <c r="T336" i="524"/>
  <c r="Z333" i="524"/>
  <c r="M163" i="524"/>
  <c r="K167" i="524"/>
  <c r="M167" i="524" s="1"/>
  <c r="J161" i="524" a="1"/>
  <c r="J161" i="524" s="1"/>
  <c r="M168" i="524" s="1"/>
  <c r="B168" i="524"/>
  <c r="C510" i="524" s="1"/>
  <c r="V329" i="524"/>
  <c r="I338" i="524" s="1"/>
  <c r="M338" i="524" s="1" a="1"/>
  <c r="M338" i="524" s="1"/>
  <c r="K329" i="524"/>
  <c r="V161" i="524"/>
  <c r="I170" i="524" s="1"/>
  <c r="K329" i="523"/>
  <c r="E337" i="523" s="1"/>
  <c r="I337" i="523" s="1"/>
  <c r="M337" i="523" s="1"/>
  <c r="G510" i="523"/>
  <c r="E518" i="523"/>
  <c r="E517" i="523"/>
  <c r="E516" i="523"/>
  <c r="Z336" i="523"/>
  <c r="Z335" i="523"/>
  <c r="Z331" i="523" a="1"/>
  <c r="Z331" i="523" s="1"/>
  <c r="Z334" i="523"/>
  <c r="Z332" i="523"/>
  <c r="Z337" i="523"/>
  <c r="Z169" i="523"/>
  <c r="Z163" i="523" a="1"/>
  <c r="Z163" i="523" s="1"/>
  <c r="Z165" i="523"/>
  <c r="Z166" i="523"/>
  <c r="Z167" i="523"/>
  <c r="Z168" i="523"/>
  <c r="R507" i="523"/>
  <c r="T500" i="523" s="1" a="1"/>
  <c r="T500" i="523" s="1"/>
  <c r="X507" i="523"/>
  <c r="Z500" i="523" s="1" a="1"/>
  <c r="Z500" i="523" s="1"/>
  <c r="T502" i="523"/>
  <c r="M331" i="523"/>
  <c r="K335" i="523"/>
  <c r="M335" i="523" s="1"/>
  <c r="J329" i="523" a="1"/>
  <c r="J329" i="523" s="1"/>
  <c r="M336" i="523" s="1"/>
  <c r="B336" i="523"/>
  <c r="M338" i="523" s="1" a="1"/>
  <c r="M338" i="523" s="1"/>
  <c r="M329" i="523"/>
  <c r="B168" i="523"/>
  <c r="J161" i="523" a="1"/>
  <c r="J161" i="523" s="1"/>
  <c r="M168" i="523" s="1"/>
  <c r="K498" i="523"/>
  <c r="E520" i="523"/>
  <c r="E519" i="523"/>
  <c r="C512" i="523"/>
  <c r="G512" i="523" s="1"/>
  <c r="V161" i="523"/>
  <c r="I170" i="523" s="1"/>
  <c r="R524" i="523"/>
  <c r="R527" i="523" s="1"/>
  <c r="Q527" i="523"/>
  <c r="S527" i="523" s="1" a="1"/>
  <c r="S527" i="523" s="1"/>
  <c r="S524" i="523" a="1"/>
  <c r="S524" i="523" s="1"/>
  <c r="T505" i="523"/>
  <c r="T503" i="523"/>
  <c r="K504" i="523"/>
  <c r="M504" i="523" s="1"/>
  <c r="M500" i="523"/>
  <c r="Z501" i="523"/>
  <c r="V498" i="523"/>
  <c r="R338" i="523"/>
  <c r="T331" i="523" s="1" a="1"/>
  <c r="T331" i="523" s="1"/>
  <c r="Z333" i="523"/>
  <c r="K167" i="523"/>
  <c r="M167" i="523" s="1"/>
  <c r="M163" i="523"/>
  <c r="M498" i="523"/>
  <c r="Q516" i="523"/>
  <c r="Z164" i="523"/>
  <c r="Q521" i="523"/>
  <c r="S518" i="523" s="1"/>
  <c r="K520" i="523"/>
  <c r="K161" i="523"/>
  <c r="E169" i="523" s="1"/>
  <c r="R170" i="523"/>
  <c r="W161" i="523"/>
  <c r="I423" i="522"/>
  <c r="I427" i="522"/>
  <c r="I428" i="522"/>
  <c r="I426" i="522"/>
  <c r="M322" i="522"/>
  <c r="J322" i="522" a="1"/>
  <c r="J322" i="522" s="1"/>
  <c r="I287" i="522"/>
  <c r="I286" i="522"/>
  <c r="I288" i="522"/>
  <c r="I322" i="522"/>
  <c r="I259" i="522"/>
  <c r="I120" i="522"/>
  <c r="I118" i="522"/>
  <c r="I119" i="522"/>
  <c r="L329" i="523" l="1"/>
  <c r="I336" i="523" s="1"/>
  <c r="L161" i="524"/>
  <c r="I168" i="524" s="1"/>
  <c r="C510" i="523"/>
  <c r="T500" i="524" a="1"/>
  <c r="T500" i="524" s="1"/>
  <c r="T335" i="524"/>
  <c r="M170" i="524" a="1"/>
  <c r="M170" i="524" s="1"/>
  <c r="E337" i="524"/>
  <c r="L329" i="524"/>
  <c r="I336" i="524" s="1"/>
  <c r="I507" i="524"/>
  <c r="M507" i="524" s="1" a="1"/>
  <c r="M507" i="524" s="1"/>
  <c r="W498" i="524"/>
  <c r="T506" i="524"/>
  <c r="T501" i="524"/>
  <c r="T504" i="524"/>
  <c r="T503" i="524"/>
  <c r="Q521" i="524"/>
  <c r="K521" i="524"/>
  <c r="T169" i="524"/>
  <c r="T164" i="524"/>
  <c r="T165" i="524"/>
  <c r="T166" i="524"/>
  <c r="T167" i="524"/>
  <c r="T168" i="524"/>
  <c r="T337" i="524"/>
  <c r="T333" i="524"/>
  <c r="T334" i="524"/>
  <c r="Z506" i="524"/>
  <c r="Z503" i="524"/>
  <c r="Z504" i="524"/>
  <c r="Z505" i="524"/>
  <c r="Z502" i="524"/>
  <c r="T502" i="524"/>
  <c r="O510" i="524" a="1"/>
  <c r="O510" i="524" s="1"/>
  <c r="M515" i="524" a="1"/>
  <c r="M515" i="524" s="1"/>
  <c r="E506" i="524"/>
  <c r="I506" i="524" s="1"/>
  <c r="M506" i="524" s="1"/>
  <c r="L498" i="524"/>
  <c r="I505" i="524" s="1"/>
  <c r="Z500" i="524" a="1"/>
  <c r="Z500" i="524" s="1"/>
  <c r="T501" i="523"/>
  <c r="E521" i="523"/>
  <c r="K521" i="523"/>
  <c r="T169" i="523"/>
  <c r="T165" i="523"/>
  <c r="T163" i="523" a="1"/>
  <c r="T163" i="523" s="1"/>
  <c r="T164" i="523"/>
  <c r="T166" i="523"/>
  <c r="T167" i="523"/>
  <c r="M520" i="523"/>
  <c r="S515" i="523" a="1"/>
  <c r="S515" i="523" s="1"/>
  <c r="S516" i="523"/>
  <c r="M170" i="523" a="1"/>
  <c r="M170" i="523" s="1"/>
  <c r="S517" i="523"/>
  <c r="O510" i="523" a="1"/>
  <c r="O510" i="523" s="1"/>
  <c r="Z506" i="523"/>
  <c r="Z505" i="523"/>
  <c r="Z504" i="523"/>
  <c r="Z503" i="523"/>
  <c r="Z502" i="523"/>
  <c r="T506" i="523"/>
  <c r="T504" i="523"/>
  <c r="I169" i="523"/>
  <c r="M169" i="523" s="1"/>
  <c r="T168" i="523"/>
  <c r="S520" i="523"/>
  <c r="S519" i="523"/>
  <c r="T337" i="523"/>
  <c r="T334" i="523"/>
  <c r="T333" i="523"/>
  <c r="T336" i="523"/>
  <c r="T332" i="523"/>
  <c r="T335" i="523"/>
  <c r="I507" i="523"/>
  <c r="M507" i="523" s="1" a="1"/>
  <c r="M507" i="523" s="1"/>
  <c r="W498" i="523"/>
  <c r="E506" i="523"/>
  <c r="I506" i="523" s="1"/>
  <c r="M506" i="523" s="1"/>
  <c r="L498" i="523"/>
  <c r="I505" i="523" s="1"/>
  <c r="L161" i="523"/>
  <c r="I168" i="523" s="1"/>
  <c r="D525" i="522"/>
  <c r="D526" i="522"/>
  <c r="D524" i="522"/>
  <c r="C524" i="522" s="1"/>
  <c r="J524" i="522" s="1"/>
  <c r="G423" i="522"/>
  <c r="G322" i="522"/>
  <c r="G258" i="522"/>
  <c r="G286" i="522"/>
  <c r="G287" i="522"/>
  <c r="G90" i="522"/>
  <c r="G118" i="522"/>
  <c r="G120" i="522"/>
  <c r="G119" i="522"/>
  <c r="P527" i="522"/>
  <c r="O527" i="522"/>
  <c r="N527" i="522"/>
  <c r="M527" i="522"/>
  <c r="L527" i="522"/>
  <c r="K527" i="522"/>
  <c r="I527" i="522"/>
  <c r="H527" i="522"/>
  <c r="G527" i="522"/>
  <c r="F527" i="522"/>
  <c r="E527" i="522"/>
  <c r="D527" i="522"/>
  <c r="C526" i="522"/>
  <c r="J526" i="522" s="1"/>
  <c r="Q526" i="522" s="1"/>
  <c r="C525" i="522"/>
  <c r="J525" i="522" s="1"/>
  <c r="Q525" i="522" s="1"/>
  <c r="G508" i="522"/>
  <c r="N508" i="522" s="1"/>
  <c r="X506" i="522"/>
  <c r="X505" i="522"/>
  <c r="X504" i="522"/>
  <c r="G504" i="522"/>
  <c r="C504" i="522"/>
  <c r="X503" i="522"/>
  <c r="I503" i="522"/>
  <c r="E503" i="522"/>
  <c r="K503" i="522" s="1"/>
  <c r="M503" i="522" s="1"/>
  <c r="X502" i="522"/>
  <c r="I502" i="522"/>
  <c r="E502" i="522"/>
  <c r="K502" i="522" s="1"/>
  <c r="M502" i="522" s="1"/>
  <c r="I501" i="522"/>
  <c r="E501" i="522"/>
  <c r="K501" i="522" s="1"/>
  <c r="M501" i="522" s="1"/>
  <c r="I500" i="522"/>
  <c r="I504" i="522" s="1"/>
  <c r="E500" i="522"/>
  <c r="K500" i="522" s="1"/>
  <c r="AA497" i="522"/>
  <c r="Z497" i="522"/>
  <c r="Y497" i="522"/>
  <c r="X497" i="522"/>
  <c r="U497" i="522"/>
  <c r="T497" i="522"/>
  <c r="S497" i="522"/>
  <c r="R497" i="522"/>
  <c r="Q497" i="522"/>
  <c r="P497" i="522"/>
  <c r="O497" i="522"/>
  <c r="I497" i="522"/>
  <c r="G497" i="522"/>
  <c r="J497" i="522" s="1" a="1"/>
  <c r="J497" i="522" s="1"/>
  <c r="H496" i="522"/>
  <c r="H495" i="522"/>
  <c r="H494" i="522"/>
  <c r="D493" i="522"/>
  <c r="H493" i="522" s="1"/>
  <c r="V492" i="522"/>
  <c r="W492" i="522" s="1"/>
  <c r="N492" i="522"/>
  <c r="K492" i="522" a="1"/>
  <c r="K492" i="522" s="1"/>
  <c r="M492" i="522" s="1"/>
  <c r="J492" i="522" a="1"/>
  <c r="J492" i="522" s="1"/>
  <c r="H492" i="522"/>
  <c r="H491" i="522"/>
  <c r="H490" i="522"/>
  <c r="V489" i="522"/>
  <c r="W489" i="522" s="1"/>
  <c r="N489" i="522"/>
  <c r="K489" i="522" a="1"/>
  <c r="K489" i="522" s="1"/>
  <c r="M489" i="522" s="1"/>
  <c r="J489" i="522" a="1"/>
  <c r="J489" i="522" s="1"/>
  <c r="H489" i="522"/>
  <c r="V488" i="522"/>
  <c r="W488" i="522" s="1"/>
  <c r="N488" i="522"/>
  <c r="K488" i="522"/>
  <c r="M488" i="522" s="1"/>
  <c r="K488" i="522" a="1"/>
  <c r="J488" i="522"/>
  <c r="J488" i="522" a="1"/>
  <c r="H488" i="522"/>
  <c r="H487" i="522"/>
  <c r="H486" i="522"/>
  <c r="V485" i="522"/>
  <c r="W485" i="522" s="1"/>
  <c r="N485" i="522"/>
  <c r="K485" i="522" a="1"/>
  <c r="K485" i="522" s="1"/>
  <c r="M485" i="522" s="1"/>
  <c r="J485" i="522" a="1"/>
  <c r="J485" i="522" s="1"/>
  <c r="H485" i="522"/>
  <c r="V484" i="522"/>
  <c r="W484" i="522" s="1"/>
  <c r="N484" i="522"/>
  <c r="K484" i="522" a="1"/>
  <c r="K484" i="522" s="1"/>
  <c r="M484" i="522" s="1"/>
  <c r="J484" i="522" a="1"/>
  <c r="J484" i="522" s="1"/>
  <c r="H484" i="522"/>
  <c r="V483" i="522"/>
  <c r="W483" i="522" s="1"/>
  <c r="N483" i="522"/>
  <c r="K483" i="522" a="1"/>
  <c r="K483" i="522" s="1"/>
  <c r="M483" i="522" s="1"/>
  <c r="J483" i="522" a="1"/>
  <c r="J483" i="522" s="1"/>
  <c r="H483" i="522"/>
  <c r="V482" i="522"/>
  <c r="W482" i="522" s="1"/>
  <c r="N482" i="522"/>
  <c r="N497" i="522" s="1"/>
  <c r="K482" i="522" a="1"/>
  <c r="K482" i="522" s="1"/>
  <c r="K497" i="522" s="1"/>
  <c r="J482" i="522" a="1"/>
  <c r="J482" i="522" s="1"/>
  <c r="H482" i="522"/>
  <c r="H497" i="522" s="1"/>
  <c r="AA481" i="522"/>
  <c r="Z481" i="522"/>
  <c r="Y481" i="522"/>
  <c r="X481" i="522"/>
  <c r="U481" i="522"/>
  <c r="T481" i="522"/>
  <c r="S481" i="522"/>
  <c r="Q481" i="522"/>
  <c r="P481" i="522"/>
  <c r="O481" i="522"/>
  <c r="R504" i="522" s="1"/>
  <c r="I481" i="522"/>
  <c r="G481" i="522"/>
  <c r="J481" i="522" s="1" a="1"/>
  <c r="J481" i="522" s="1"/>
  <c r="V480" i="522"/>
  <c r="W480" i="522" s="1"/>
  <c r="N480" i="522"/>
  <c r="K480" i="522" a="1"/>
  <c r="K480" i="522" s="1"/>
  <c r="M480" i="522" s="1"/>
  <c r="J480" i="522" a="1"/>
  <c r="J480" i="522" s="1"/>
  <c r="H480" i="522"/>
  <c r="H479" i="522"/>
  <c r="V478" i="522"/>
  <c r="W478" i="522" s="1"/>
  <c r="N478" i="522"/>
  <c r="K478" i="522" a="1"/>
  <c r="K478" i="522" s="1"/>
  <c r="M478" i="522" s="1"/>
  <c r="J478" i="522" a="1"/>
  <c r="J478" i="522" s="1"/>
  <c r="H478" i="522"/>
  <c r="V477" i="522"/>
  <c r="W477" i="522" s="1"/>
  <c r="N477" i="522"/>
  <c r="K477" i="522" a="1"/>
  <c r="K477" i="522" s="1"/>
  <c r="M477" i="522" s="1"/>
  <c r="J477" i="522" a="1"/>
  <c r="J477" i="522" s="1"/>
  <c r="H477" i="522"/>
  <c r="V476" i="522"/>
  <c r="W476" i="522" s="1"/>
  <c r="N476" i="522"/>
  <c r="K476" i="522" a="1"/>
  <c r="K476" i="522" s="1"/>
  <c r="M476" i="522" s="1"/>
  <c r="J476" i="522" a="1"/>
  <c r="J476" i="522" s="1"/>
  <c r="H476" i="522"/>
  <c r="V475" i="522"/>
  <c r="W475" i="522" s="1"/>
  <c r="N475" i="522"/>
  <c r="K475" i="522"/>
  <c r="M475" i="522" s="1"/>
  <c r="K475" i="522" a="1"/>
  <c r="J475" i="522"/>
  <c r="J475" i="522" a="1"/>
  <c r="H475" i="522"/>
  <c r="V474" i="522"/>
  <c r="W474" i="522" s="1"/>
  <c r="N474" i="522"/>
  <c r="N481" i="522" s="1"/>
  <c r="K474" i="522" a="1"/>
  <c r="K474" i="522" s="1"/>
  <c r="J474" i="522" a="1"/>
  <c r="J474" i="522" s="1"/>
  <c r="H474" i="522"/>
  <c r="H481" i="522" s="1"/>
  <c r="AA473" i="522"/>
  <c r="Z473" i="522"/>
  <c r="Y473" i="522"/>
  <c r="X473" i="522"/>
  <c r="U473" i="522"/>
  <c r="T473" i="522"/>
  <c r="S473" i="522"/>
  <c r="Q473" i="522"/>
  <c r="P473" i="522"/>
  <c r="O473" i="522"/>
  <c r="I473" i="522"/>
  <c r="G473" i="522"/>
  <c r="J473" i="522" s="1" a="1"/>
  <c r="J473" i="522" s="1"/>
  <c r="V472" i="522"/>
  <c r="W472" i="522" s="1"/>
  <c r="N472" i="522"/>
  <c r="K472" i="522" a="1"/>
  <c r="K472" i="522" s="1"/>
  <c r="M472" i="522" s="1"/>
  <c r="J472" i="522" a="1"/>
  <c r="J472" i="522" s="1"/>
  <c r="H472" i="522"/>
  <c r="V471" i="522"/>
  <c r="W471" i="522" s="1"/>
  <c r="N471" i="522"/>
  <c r="K471" i="522" a="1"/>
  <c r="K471" i="522" s="1"/>
  <c r="M471" i="522" s="1"/>
  <c r="J471" i="522" a="1"/>
  <c r="J471" i="522" s="1"/>
  <c r="H471" i="522"/>
  <c r="V470" i="522"/>
  <c r="W470" i="522" s="1"/>
  <c r="N470" i="522"/>
  <c r="K470" i="522"/>
  <c r="M470" i="522" s="1"/>
  <c r="K470" i="522" a="1"/>
  <c r="J470" i="522"/>
  <c r="J470" i="522" a="1"/>
  <c r="H470" i="522"/>
  <c r="V469" i="522"/>
  <c r="W469" i="522" s="1"/>
  <c r="N469" i="522"/>
  <c r="K469" i="522" a="1"/>
  <c r="K469" i="522" s="1"/>
  <c r="M469" i="522" s="1"/>
  <c r="J469" i="522" a="1"/>
  <c r="J469" i="522" s="1"/>
  <c r="H469" i="522"/>
  <c r="W468" i="522"/>
  <c r="V468" i="522"/>
  <c r="N468" i="522"/>
  <c r="K468" i="522" a="1"/>
  <c r="K468" i="522" s="1"/>
  <c r="M468" i="522" s="1"/>
  <c r="J468" i="522" a="1"/>
  <c r="J468" i="522" s="1"/>
  <c r="H468" i="522"/>
  <c r="V467" i="522"/>
  <c r="W467" i="522" s="1"/>
  <c r="N467" i="522"/>
  <c r="K467" i="522" a="1"/>
  <c r="K467" i="522" s="1"/>
  <c r="M467" i="522" s="1"/>
  <c r="J467" i="522" a="1"/>
  <c r="J467" i="522" s="1"/>
  <c r="H467" i="522"/>
  <c r="V466" i="522"/>
  <c r="W466" i="522" s="1"/>
  <c r="N466" i="522"/>
  <c r="K466" i="522"/>
  <c r="M466" i="522" s="1"/>
  <c r="K466" i="522" a="1"/>
  <c r="J466" i="522"/>
  <c r="J466" i="522" a="1"/>
  <c r="H466" i="522"/>
  <c r="V465" i="522"/>
  <c r="W465" i="522" s="1"/>
  <c r="N465" i="522"/>
  <c r="K465" i="522" a="1"/>
  <c r="K465" i="522" s="1"/>
  <c r="M465" i="522" s="1"/>
  <c r="J465" i="522" a="1"/>
  <c r="J465" i="522" s="1"/>
  <c r="H465" i="522"/>
  <c r="W464" i="522"/>
  <c r="V464" i="522"/>
  <c r="N464" i="522"/>
  <c r="K464" i="522" a="1"/>
  <c r="K464" i="522" s="1"/>
  <c r="M464" i="522" s="1"/>
  <c r="J464" i="522" a="1"/>
  <c r="J464" i="522" s="1"/>
  <c r="H464" i="522"/>
  <c r="V463" i="522"/>
  <c r="W463" i="522" s="1"/>
  <c r="N463" i="522"/>
  <c r="K463" i="522" a="1"/>
  <c r="K463" i="522" s="1"/>
  <c r="M463" i="522" s="1"/>
  <c r="J463" i="522" a="1"/>
  <c r="J463" i="522" s="1"/>
  <c r="H463" i="522"/>
  <c r="V462" i="522"/>
  <c r="W462" i="522" s="1"/>
  <c r="N462" i="522"/>
  <c r="K462" i="522"/>
  <c r="M462" i="522" s="1"/>
  <c r="K462" i="522" a="1"/>
  <c r="J462" i="522"/>
  <c r="J462" i="522" a="1"/>
  <c r="H462" i="522"/>
  <c r="V461" i="522"/>
  <c r="W461" i="522" s="1"/>
  <c r="N461" i="522"/>
  <c r="K461" i="522" a="1"/>
  <c r="K461" i="522" s="1"/>
  <c r="M461" i="522" s="1"/>
  <c r="J461" i="522" a="1"/>
  <c r="J461" i="522" s="1"/>
  <c r="H461" i="522"/>
  <c r="W460" i="522"/>
  <c r="V460" i="522"/>
  <c r="N460" i="522"/>
  <c r="K460" i="522" a="1"/>
  <c r="K460" i="522" s="1"/>
  <c r="M460" i="522" s="1"/>
  <c r="J460" i="522" a="1"/>
  <c r="J460" i="522" s="1"/>
  <c r="H460" i="522"/>
  <c r="V459" i="522"/>
  <c r="W459" i="522" s="1"/>
  <c r="N459" i="522"/>
  <c r="M459" i="522"/>
  <c r="K459" i="522" a="1"/>
  <c r="K459" i="522" s="1"/>
  <c r="J459" i="522" a="1"/>
  <c r="J459" i="522" s="1"/>
  <c r="H459" i="522"/>
  <c r="W458" i="522"/>
  <c r="V458" i="522"/>
  <c r="N458" i="522"/>
  <c r="N473" i="522" s="1"/>
  <c r="K458" i="522" a="1"/>
  <c r="K458" i="522" s="1"/>
  <c r="J458" i="522" a="1"/>
  <c r="J458" i="522" s="1"/>
  <c r="H458" i="522"/>
  <c r="AA457" i="522"/>
  <c r="Z457" i="522"/>
  <c r="Y457" i="522"/>
  <c r="X457" i="522"/>
  <c r="U457" i="522"/>
  <c r="T457" i="522"/>
  <c r="S457" i="522"/>
  <c r="R457" i="522"/>
  <c r="Q457" i="522"/>
  <c r="P457" i="522"/>
  <c r="O457" i="522"/>
  <c r="I457" i="522"/>
  <c r="G457" i="522"/>
  <c r="V456" i="522"/>
  <c r="W456" i="522" s="1"/>
  <c r="N456" i="522"/>
  <c r="K456" i="522"/>
  <c r="M456" i="522" s="1"/>
  <c r="K456" i="522" a="1"/>
  <c r="J456" i="522"/>
  <c r="J456" i="522" a="1"/>
  <c r="H456" i="522"/>
  <c r="V455" i="522"/>
  <c r="W455" i="522" s="1"/>
  <c r="N455" i="522"/>
  <c r="K455" i="522" a="1"/>
  <c r="K455" i="522" s="1"/>
  <c r="M455" i="522" s="1"/>
  <c r="J455" i="522" a="1"/>
  <c r="J455" i="522" s="1"/>
  <c r="H455" i="522"/>
  <c r="V454" i="522"/>
  <c r="W454" i="522" s="1"/>
  <c r="N454" i="522"/>
  <c r="K454" i="522"/>
  <c r="M454" i="522" s="1"/>
  <c r="K454" i="522" a="1"/>
  <c r="J454" i="522"/>
  <c r="J454" i="522" a="1"/>
  <c r="H454" i="522"/>
  <c r="K453" i="522" a="1"/>
  <c r="K453" i="522" s="1"/>
  <c r="M453" i="522" s="1"/>
  <c r="H453" i="522"/>
  <c r="K452" i="522" a="1"/>
  <c r="K452" i="522" s="1"/>
  <c r="M452" i="522" s="1"/>
  <c r="H452" i="522"/>
  <c r="K451" i="522" a="1"/>
  <c r="K451" i="522" s="1"/>
  <c r="M451" i="522" s="1"/>
  <c r="H451" i="522"/>
  <c r="W450" i="522"/>
  <c r="V450" i="522"/>
  <c r="N450" i="522"/>
  <c r="K450" i="522" a="1"/>
  <c r="K450" i="522" s="1"/>
  <c r="M450" i="522" s="1"/>
  <c r="J450" i="522" a="1"/>
  <c r="J450" i="522" s="1"/>
  <c r="H450" i="522"/>
  <c r="V449" i="522"/>
  <c r="W449" i="522" s="1"/>
  <c r="N449" i="522"/>
  <c r="K449" i="522" a="1"/>
  <c r="K449" i="522" s="1"/>
  <c r="M449" i="522" s="1"/>
  <c r="J449" i="522" a="1"/>
  <c r="J449" i="522" s="1"/>
  <c r="H449" i="522"/>
  <c r="N448" i="522"/>
  <c r="K448" i="522"/>
  <c r="M448" i="522" s="1"/>
  <c r="K448" i="522" a="1"/>
  <c r="H448" i="522"/>
  <c r="N447" i="522"/>
  <c r="K447" i="522" a="1"/>
  <c r="K447" i="522" s="1"/>
  <c r="M447" i="522" s="1"/>
  <c r="H447" i="522"/>
  <c r="N446" i="522"/>
  <c r="K446" i="522" a="1"/>
  <c r="K446" i="522" s="1"/>
  <c r="M446" i="522" s="1"/>
  <c r="H446" i="522"/>
  <c r="N445" i="522"/>
  <c r="K445" i="522" a="1"/>
  <c r="K445" i="522" s="1"/>
  <c r="M445" i="522" s="1"/>
  <c r="H445" i="522"/>
  <c r="N444" i="522"/>
  <c r="K444" i="522"/>
  <c r="M444" i="522" s="1"/>
  <c r="K444" i="522" a="1"/>
  <c r="H444" i="522"/>
  <c r="N443" i="522"/>
  <c r="K443" i="522" a="1"/>
  <c r="K443" i="522" s="1"/>
  <c r="M443" i="522" s="1"/>
  <c r="H443" i="522"/>
  <c r="W442" i="522"/>
  <c r="V442" i="522"/>
  <c r="N442" i="522"/>
  <c r="K442" i="522" a="1"/>
  <c r="K442" i="522" s="1"/>
  <c r="M442" i="522" s="1"/>
  <c r="J442" i="522" a="1"/>
  <c r="J442" i="522" s="1"/>
  <c r="H442" i="522"/>
  <c r="V441" i="522"/>
  <c r="W441" i="522" s="1"/>
  <c r="N441" i="522"/>
  <c r="K441" i="522" a="1"/>
  <c r="K441" i="522" s="1"/>
  <c r="M441" i="522" s="1"/>
  <c r="J441" i="522" a="1"/>
  <c r="J441" i="522" s="1"/>
  <c r="H441" i="522"/>
  <c r="V440" i="522"/>
  <c r="W440" i="522" s="1"/>
  <c r="N440" i="522"/>
  <c r="K440" i="522"/>
  <c r="M440" i="522" s="1"/>
  <c r="K440" i="522" a="1"/>
  <c r="J440" i="522"/>
  <c r="J440" i="522" a="1"/>
  <c r="H440" i="522"/>
  <c r="V439" i="522"/>
  <c r="W439" i="522" s="1"/>
  <c r="N439" i="522"/>
  <c r="K439" i="522" a="1"/>
  <c r="K439" i="522" s="1"/>
  <c r="M439" i="522" s="1"/>
  <c r="J439" i="522" a="1"/>
  <c r="J439" i="522" s="1"/>
  <c r="H439" i="522"/>
  <c r="W438" i="522"/>
  <c r="V438" i="522"/>
  <c r="N438" i="522"/>
  <c r="K438" i="522" a="1"/>
  <c r="K438" i="522" s="1"/>
  <c r="M438" i="522" s="1"/>
  <c r="J438" i="522" a="1"/>
  <c r="J438" i="522" s="1"/>
  <c r="H438" i="522"/>
  <c r="V437" i="522"/>
  <c r="W437" i="522" s="1"/>
  <c r="N437" i="522"/>
  <c r="K437" i="522" a="1"/>
  <c r="K437" i="522" s="1"/>
  <c r="M437" i="522" s="1"/>
  <c r="J437" i="522" a="1"/>
  <c r="J437" i="522" s="1"/>
  <c r="H437" i="522"/>
  <c r="V436" i="522"/>
  <c r="W436" i="522" s="1"/>
  <c r="N436" i="522"/>
  <c r="K436" i="522"/>
  <c r="M436" i="522" s="1"/>
  <c r="K436" i="522" a="1"/>
  <c r="J436" i="522"/>
  <c r="J436" i="522" a="1"/>
  <c r="H436" i="522"/>
  <c r="V435" i="522"/>
  <c r="W435" i="522" s="1"/>
  <c r="N435" i="522"/>
  <c r="K435" i="522" a="1"/>
  <c r="K435" i="522" s="1"/>
  <c r="M435" i="522" s="1"/>
  <c r="J435" i="522" a="1"/>
  <c r="J435" i="522" s="1"/>
  <c r="H435" i="522"/>
  <c r="W434" i="522"/>
  <c r="V434" i="522"/>
  <c r="N434" i="522"/>
  <c r="K434" i="522" a="1"/>
  <c r="K434" i="522" s="1"/>
  <c r="M434" i="522" s="1"/>
  <c r="J434" i="522" a="1"/>
  <c r="J434" i="522" s="1"/>
  <c r="H434" i="522"/>
  <c r="V433" i="522"/>
  <c r="W433" i="522" s="1"/>
  <c r="N433" i="522"/>
  <c r="K433" i="522" a="1"/>
  <c r="K433" i="522" s="1"/>
  <c r="M433" i="522" s="1"/>
  <c r="J433" i="522" a="1"/>
  <c r="J433" i="522" s="1"/>
  <c r="H433" i="522"/>
  <c r="V432" i="522"/>
  <c r="W432" i="522" s="1"/>
  <c r="N432" i="522"/>
  <c r="K432" i="522"/>
  <c r="M432" i="522" s="1"/>
  <c r="K432" i="522" a="1"/>
  <c r="J432" i="522"/>
  <c r="J432" i="522" a="1"/>
  <c r="H432" i="522"/>
  <c r="V431" i="522"/>
  <c r="W431" i="522" s="1"/>
  <c r="N431" i="522"/>
  <c r="K431" i="522" a="1"/>
  <c r="K431" i="522" s="1"/>
  <c r="M431" i="522" s="1"/>
  <c r="J431" i="522" a="1"/>
  <c r="J431" i="522" s="1"/>
  <c r="H431" i="522"/>
  <c r="N430" i="522"/>
  <c r="K430" i="522" a="1"/>
  <c r="K430" i="522" s="1"/>
  <c r="M430" i="522" s="1"/>
  <c r="H430" i="522"/>
  <c r="V429" i="522"/>
  <c r="W429" i="522" s="1"/>
  <c r="N429" i="522"/>
  <c r="K429" i="522" a="1"/>
  <c r="K429" i="522" s="1"/>
  <c r="M429" i="522" s="1"/>
  <c r="J429" i="522" a="1"/>
  <c r="J429" i="522" s="1"/>
  <c r="H429" i="522"/>
  <c r="W428" i="522"/>
  <c r="V428" i="522"/>
  <c r="N428" i="522"/>
  <c r="K428" i="522"/>
  <c r="M428" i="522" s="1"/>
  <c r="K428" i="522" a="1"/>
  <c r="J428" i="522" a="1"/>
  <c r="J428" i="522" s="1"/>
  <c r="H428" i="522"/>
  <c r="V427" i="522"/>
  <c r="W427" i="522" s="1"/>
  <c r="N427" i="522"/>
  <c r="K427" i="522" a="1"/>
  <c r="K427" i="522" s="1"/>
  <c r="M427" i="522" s="1"/>
  <c r="J427" i="522" a="1"/>
  <c r="J427" i="522" s="1"/>
  <c r="H427" i="522"/>
  <c r="W426" i="522"/>
  <c r="V426" i="522"/>
  <c r="N426" i="522"/>
  <c r="K426" i="522" a="1"/>
  <c r="K426" i="522" s="1"/>
  <c r="M426" i="522" s="1"/>
  <c r="J426" i="522" a="1"/>
  <c r="J426" i="522" s="1"/>
  <c r="H426" i="522"/>
  <c r="V425" i="522"/>
  <c r="W425" i="522" s="1"/>
  <c r="N425" i="522"/>
  <c r="K425" i="522" a="1"/>
  <c r="K425" i="522" s="1"/>
  <c r="M425" i="522" s="1"/>
  <c r="J425" i="522" a="1"/>
  <c r="J425" i="522" s="1"/>
  <c r="H425" i="522"/>
  <c r="V424" i="522"/>
  <c r="W424" i="522" s="1"/>
  <c r="N424" i="522"/>
  <c r="K424" i="522"/>
  <c r="M424" i="522" s="1"/>
  <c r="K424" i="522" a="1"/>
  <c r="J424" i="522"/>
  <c r="J424" i="522" a="1"/>
  <c r="H424" i="522"/>
  <c r="V423" i="522"/>
  <c r="V457" i="522" s="1"/>
  <c r="W457" i="522" s="1"/>
  <c r="N423" i="522"/>
  <c r="K423" i="522" a="1"/>
  <c r="K423" i="522" s="1"/>
  <c r="J423" i="522" a="1"/>
  <c r="J423" i="522" s="1"/>
  <c r="H423" i="522"/>
  <c r="AA422" i="522"/>
  <c r="Z422" i="522"/>
  <c r="Y422" i="522"/>
  <c r="X422" i="522"/>
  <c r="U422" i="522"/>
  <c r="T422" i="522"/>
  <c r="S422" i="522"/>
  <c r="R422" i="522"/>
  <c r="Q422" i="522"/>
  <c r="P422" i="522"/>
  <c r="O422" i="522"/>
  <c r="R501" i="522" s="1"/>
  <c r="I422" i="522"/>
  <c r="G422" i="522"/>
  <c r="J422" i="522" s="1" a="1"/>
  <c r="J422" i="522" s="1"/>
  <c r="K421" i="522" a="1"/>
  <c r="K421" i="522" s="1"/>
  <c r="M421" i="522" s="1"/>
  <c r="H421" i="522"/>
  <c r="K420" i="522"/>
  <c r="M420" i="522" s="1"/>
  <c r="K420" i="522" a="1"/>
  <c r="H420" i="522"/>
  <c r="K419" i="522" a="1"/>
  <c r="K419" i="522" s="1"/>
  <c r="M419" i="522" s="1"/>
  <c r="H419" i="522"/>
  <c r="K418" i="522"/>
  <c r="M418" i="522" s="1"/>
  <c r="K418" i="522" a="1"/>
  <c r="H418" i="522"/>
  <c r="K417" i="522" a="1"/>
  <c r="K417" i="522" s="1"/>
  <c r="M417" i="522" s="1"/>
  <c r="H417" i="522"/>
  <c r="K416" i="522"/>
  <c r="M416" i="522" s="1"/>
  <c r="K416" i="522" a="1"/>
  <c r="H416" i="522"/>
  <c r="K415" i="522" a="1"/>
  <c r="K415" i="522" s="1"/>
  <c r="M415" i="522" s="1"/>
  <c r="H415" i="522"/>
  <c r="K414" i="522"/>
  <c r="M414" i="522" s="1"/>
  <c r="K414" i="522" a="1"/>
  <c r="H414" i="522"/>
  <c r="K413" i="522" a="1"/>
  <c r="K413" i="522" s="1"/>
  <c r="M413" i="522" s="1"/>
  <c r="H413" i="522"/>
  <c r="K412" i="522"/>
  <c r="M412" i="522" s="1"/>
  <c r="K412" i="522" a="1"/>
  <c r="H412" i="522"/>
  <c r="V411" i="522"/>
  <c r="W411" i="522" s="1"/>
  <c r="N411" i="522"/>
  <c r="K411" i="522" a="1"/>
  <c r="K411" i="522" s="1"/>
  <c r="M411" i="522" s="1"/>
  <c r="J411" i="522" a="1"/>
  <c r="J411" i="522" s="1"/>
  <c r="H411" i="522"/>
  <c r="V410" i="522"/>
  <c r="W410" i="522" s="1"/>
  <c r="N410" i="522"/>
  <c r="K410" i="522"/>
  <c r="M410" i="522" s="1"/>
  <c r="K410" i="522" a="1"/>
  <c r="J410" i="522"/>
  <c r="J410" i="522" a="1"/>
  <c r="H410" i="522"/>
  <c r="V409" i="522"/>
  <c r="W409" i="522" s="1"/>
  <c r="N409" i="522"/>
  <c r="K409" i="522" a="1"/>
  <c r="K409" i="522" s="1"/>
  <c r="M409" i="522" s="1"/>
  <c r="J409" i="522" a="1"/>
  <c r="J409" i="522" s="1"/>
  <c r="H409" i="522"/>
  <c r="W408" i="522"/>
  <c r="V408" i="522"/>
  <c r="N408" i="522"/>
  <c r="K408" i="522" a="1"/>
  <c r="K408" i="522" s="1"/>
  <c r="M408" i="522" s="1"/>
  <c r="J408" i="522" a="1"/>
  <c r="J408" i="522" s="1"/>
  <c r="H408" i="522"/>
  <c r="H407" i="522"/>
  <c r="V406" i="522"/>
  <c r="W406" i="522" s="1"/>
  <c r="N406" i="522"/>
  <c r="K406" i="522"/>
  <c r="M406" i="522" s="1"/>
  <c r="K406" i="522" a="1"/>
  <c r="J406" i="522"/>
  <c r="J406" i="522" a="1"/>
  <c r="H406" i="522"/>
  <c r="V405" i="522"/>
  <c r="W405" i="522" s="1"/>
  <c r="N405" i="522"/>
  <c r="K405" i="522" a="1"/>
  <c r="K405" i="522" s="1"/>
  <c r="M405" i="522" s="1"/>
  <c r="J405" i="522" a="1"/>
  <c r="J405" i="522" s="1"/>
  <c r="H405" i="522"/>
  <c r="H404" i="522"/>
  <c r="K403" i="522" a="1"/>
  <c r="K403" i="522" s="1"/>
  <c r="H403" i="522"/>
  <c r="V402" i="522"/>
  <c r="W402" i="522" s="1"/>
  <c r="N402" i="522"/>
  <c r="K402" i="522"/>
  <c r="M402" i="522" s="1"/>
  <c r="K402" i="522" a="1"/>
  <c r="J402" i="522"/>
  <c r="J402" i="522" a="1"/>
  <c r="H402" i="522"/>
  <c r="V401" i="522"/>
  <c r="W401" i="522" s="1"/>
  <c r="N401" i="522"/>
  <c r="K401" i="522" a="1"/>
  <c r="K401" i="522" s="1"/>
  <c r="M401" i="522" s="1"/>
  <c r="J401" i="522" a="1"/>
  <c r="J401" i="522" s="1"/>
  <c r="H401" i="522"/>
  <c r="W400" i="522"/>
  <c r="V400" i="522"/>
  <c r="N400" i="522"/>
  <c r="K400" i="522" a="1"/>
  <c r="K400" i="522" s="1"/>
  <c r="M400" i="522" s="1"/>
  <c r="J400" i="522" a="1"/>
  <c r="J400" i="522" s="1"/>
  <c r="H400" i="522"/>
  <c r="V399" i="522"/>
  <c r="W399" i="522" s="1"/>
  <c r="N399" i="522"/>
  <c r="K399" i="522" a="1"/>
  <c r="K399" i="522" s="1"/>
  <c r="M399" i="522" s="1"/>
  <c r="J399" i="522" a="1"/>
  <c r="J399" i="522" s="1"/>
  <c r="H399" i="522"/>
  <c r="V398" i="522"/>
  <c r="W398" i="522" s="1"/>
  <c r="N398" i="522"/>
  <c r="K398" i="522"/>
  <c r="M398" i="522" s="1"/>
  <c r="K398" i="522" a="1"/>
  <c r="J398" i="522"/>
  <c r="J398" i="522" a="1"/>
  <c r="H398" i="522"/>
  <c r="V397" i="522"/>
  <c r="W397" i="522" s="1"/>
  <c r="N397" i="522"/>
  <c r="K397" i="522" a="1"/>
  <c r="K397" i="522" s="1"/>
  <c r="M397" i="522" s="1"/>
  <c r="J397" i="522" a="1"/>
  <c r="J397" i="522" s="1"/>
  <c r="H397" i="522"/>
  <c r="W396" i="522"/>
  <c r="V396" i="522"/>
  <c r="N396" i="522"/>
  <c r="K396" i="522" a="1"/>
  <c r="K396" i="522" s="1"/>
  <c r="M396" i="522" s="1"/>
  <c r="J396" i="522" a="1"/>
  <c r="J396" i="522" s="1"/>
  <c r="H396" i="522"/>
  <c r="V395" i="522"/>
  <c r="W395" i="522" s="1"/>
  <c r="N395" i="522"/>
  <c r="K395" i="522" a="1"/>
  <c r="K395" i="522" s="1"/>
  <c r="M395" i="522" s="1"/>
  <c r="J395" i="522" a="1"/>
  <c r="J395" i="522" s="1"/>
  <c r="H395" i="522"/>
  <c r="V394" i="522"/>
  <c r="W394" i="522" s="1"/>
  <c r="N394" i="522"/>
  <c r="K394" i="522"/>
  <c r="M394" i="522" s="1"/>
  <c r="K394" i="522" a="1"/>
  <c r="J394" i="522"/>
  <c r="J394" i="522" a="1"/>
  <c r="H394" i="522"/>
  <c r="V393" i="522"/>
  <c r="W393" i="522" s="1"/>
  <c r="N393" i="522"/>
  <c r="K393" i="522" a="1"/>
  <c r="K393" i="522" s="1"/>
  <c r="M393" i="522" s="1"/>
  <c r="J393" i="522" a="1"/>
  <c r="J393" i="522" s="1"/>
  <c r="H393" i="522"/>
  <c r="K392" i="522" a="1"/>
  <c r="K392" i="522" s="1"/>
  <c r="M392" i="522" s="1"/>
  <c r="H392" i="522"/>
  <c r="K391" i="522" a="1"/>
  <c r="K391" i="522" s="1"/>
  <c r="M391" i="522" s="1"/>
  <c r="H391" i="522"/>
  <c r="K390" i="522" a="1"/>
  <c r="K390" i="522" s="1"/>
  <c r="M390" i="522" s="1"/>
  <c r="H390" i="522"/>
  <c r="K389" i="522" a="1"/>
  <c r="K389" i="522" s="1"/>
  <c r="M389" i="522" s="1"/>
  <c r="H389" i="522"/>
  <c r="N388" i="522"/>
  <c r="K388" i="522" a="1"/>
  <c r="K388" i="522" s="1"/>
  <c r="M388" i="522" s="1"/>
  <c r="H388" i="522"/>
  <c r="N387" i="522"/>
  <c r="K387" i="522" a="1"/>
  <c r="K387" i="522" s="1"/>
  <c r="M387" i="522" s="1"/>
  <c r="H387" i="522"/>
  <c r="N386" i="522"/>
  <c r="K386" i="522"/>
  <c r="M386" i="522" s="1"/>
  <c r="K386" i="522" a="1"/>
  <c r="H386" i="522"/>
  <c r="N385" i="522"/>
  <c r="K385" i="522" a="1"/>
  <c r="K385" i="522" s="1"/>
  <c r="M385" i="522" s="1"/>
  <c r="H385" i="522"/>
  <c r="W384" i="522"/>
  <c r="V384" i="522"/>
  <c r="N384" i="522"/>
  <c r="K384" i="522" a="1"/>
  <c r="K384" i="522" s="1"/>
  <c r="M384" i="522" s="1"/>
  <c r="J384" i="522" a="1"/>
  <c r="J384" i="522" s="1"/>
  <c r="H384" i="522"/>
  <c r="V383" i="522"/>
  <c r="W383" i="522" s="1"/>
  <c r="N383" i="522"/>
  <c r="K383" i="522" a="1"/>
  <c r="K383" i="522" s="1"/>
  <c r="M383" i="522" s="1"/>
  <c r="J383" i="522" a="1"/>
  <c r="J383" i="522" s="1"/>
  <c r="H383" i="522"/>
  <c r="V382" i="522"/>
  <c r="W382" i="522" s="1"/>
  <c r="N382" i="522"/>
  <c r="K382" i="522"/>
  <c r="M382" i="522" s="1"/>
  <c r="K382" i="522" a="1"/>
  <c r="J382" i="522"/>
  <c r="J382" i="522" a="1"/>
  <c r="H382" i="522"/>
  <c r="V381" i="522"/>
  <c r="W381" i="522" s="1"/>
  <c r="N381" i="522"/>
  <c r="K381" i="522" a="1"/>
  <c r="K381" i="522" s="1"/>
  <c r="M381" i="522" s="1"/>
  <c r="J381" i="522" a="1"/>
  <c r="J381" i="522" s="1"/>
  <c r="H381" i="522"/>
  <c r="W380" i="522"/>
  <c r="V380" i="522"/>
  <c r="N380" i="522"/>
  <c r="K380" i="522" a="1"/>
  <c r="K380" i="522" s="1"/>
  <c r="M380" i="522" s="1"/>
  <c r="J380" i="522" a="1"/>
  <c r="J380" i="522" s="1"/>
  <c r="H380" i="522"/>
  <c r="V379" i="522"/>
  <c r="W379" i="522" s="1"/>
  <c r="N379" i="522"/>
  <c r="K379" i="522" a="1"/>
  <c r="K379" i="522" s="1"/>
  <c r="M379" i="522" s="1"/>
  <c r="J379" i="522" a="1"/>
  <c r="J379" i="522" s="1"/>
  <c r="H379" i="522"/>
  <c r="V378" i="522"/>
  <c r="W378" i="522" s="1"/>
  <c r="N378" i="522"/>
  <c r="K378" i="522"/>
  <c r="M378" i="522" s="1"/>
  <c r="K378" i="522" a="1"/>
  <c r="J378" i="522"/>
  <c r="J378" i="522" a="1"/>
  <c r="H378" i="522"/>
  <c r="V377" i="522"/>
  <c r="W377" i="522" s="1"/>
  <c r="N377" i="522"/>
  <c r="K377" i="522" a="1"/>
  <c r="K377" i="522" s="1"/>
  <c r="M377" i="522" s="1"/>
  <c r="J377" i="522" a="1"/>
  <c r="J377" i="522" s="1"/>
  <c r="H377" i="522"/>
  <c r="W376" i="522"/>
  <c r="V376" i="522"/>
  <c r="N376" i="522"/>
  <c r="K376" i="522" a="1"/>
  <c r="K376" i="522" s="1"/>
  <c r="M376" i="522" s="1"/>
  <c r="J376" i="522" a="1"/>
  <c r="J376" i="522" s="1"/>
  <c r="H376" i="522"/>
  <c r="V375" i="522"/>
  <c r="W375" i="522" s="1"/>
  <c r="N375" i="522"/>
  <c r="K375" i="522" a="1"/>
  <c r="K375" i="522" s="1"/>
  <c r="M375" i="522" s="1"/>
  <c r="J375" i="522" a="1"/>
  <c r="J375" i="522" s="1"/>
  <c r="H375" i="522"/>
  <c r="V374" i="522"/>
  <c r="W374" i="522" s="1"/>
  <c r="N374" i="522"/>
  <c r="K374" i="522"/>
  <c r="M374" i="522" s="1"/>
  <c r="K374" i="522" a="1"/>
  <c r="J374" i="522"/>
  <c r="J374" i="522" a="1"/>
  <c r="H374" i="522"/>
  <c r="V373" i="522"/>
  <c r="W373" i="522" s="1"/>
  <c r="N373" i="522"/>
  <c r="K373" i="522" a="1"/>
  <c r="K373" i="522" s="1"/>
  <c r="M373" i="522" s="1"/>
  <c r="J373" i="522" a="1"/>
  <c r="J373" i="522" s="1"/>
  <c r="H373" i="522"/>
  <c r="K372" i="522" a="1"/>
  <c r="K372" i="522" s="1"/>
  <c r="M372" i="522" s="1"/>
  <c r="H372" i="522"/>
  <c r="K371" i="522" a="1"/>
  <c r="K371" i="522" s="1"/>
  <c r="M371" i="522" s="1"/>
  <c r="H371" i="522"/>
  <c r="K370" i="522" a="1"/>
  <c r="K370" i="522" s="1"/>
  <c r="M370" i="522" s="1"/>
  <c r="H370" i="522"/>
  <c r="W369" i="522"/>
  <c r="V369" i="522"/>
  <c r="N369" i="522"/>
  <c r="K369" i="522" a="1"/>
  <c r="K369" i="522" s="1"/>
  <c r="M369" i="522" s="1"/>
  <c r="J369" i="522" a="1"/>
  <c r="J369" i="522" s="1"/>
  <c r="H369" i="522"/>
  <c r="V368" i="522"/>
  <c r="W368" i="522" s="1"/>
  <c r="N368" i="522"/>
  <c r="K368" i="522" a="1"/>
  <c r="K368" i="522" s="1"/>
  <c r="M368" i="522" s="1"/>
  <c r="J368" i="522" a="1"/>
  <c r="J368" i="522" s="1"/>
  <c r="H368" i="522"/>
  <c r="V367" i="522"/>
  <c r="W367" i="522" s="1"/>
  <c r="N367" i="522"/>
  <c r="K367" i="522"/>
  <c r="M367" i="522" s="1"/>
  <c r="K367" i="522" a="1"/>
  <c r="J367" i="522"/>
  <c r="J367" i="522" a="1"/>
  <c r="H367" i="522"/>
  <c r="K366" i="522" a="1"/>
  <c r="K366" i="522" s="1"/>
  <c r="H366" i="522"/>
  <c r="V365" i="522"/>
  <c r="V422" i="522" s="1"/>
  <c r="W422" i="522" s="1"/>
  <c r="N365" i="522"/>
  <c r="K365" i="522"/>
  <c r="K365" i="522" a="1"/>
  <c r="J365" i="522"/>
  <c r="J365" i="522" a="1"/>
  <c r="H365" i="522"/>
  <c r="H422" i="522" s="1"/>
  <c r="AA364" i="522"/>
  <c r="AA498" i="522" s="1"/>
  <c r="Z364" i="522"/>
  <c r="Z498" i="522" s="1"/>
  <c r="Y364" i="522"/>
  <c r="Y498" i="522" s="1"/>
  <c r="X364" i="522"/>
  <c r="X498" i="522" s="1"/>
  <c r="U364" i="522"/>
  <c r="U498" i="522" s="1"/>
  <c r="T364" i="522"/>
  <c r="T498" i="522" s="1"/>
  <c r="S364" i="522"/>
  <c r="S498" i="522" s="1"/>
  <c r="R364" i="522"/>
  <c r="R498" i="522" s="1"/>
  <c r="Q364" i="522"/>
  <c r="Q498" i="522" s="1"/>
  <c r="P364" i="522"/>
  <c r="P498" i="522" s="1"/>
  <c r="O364" i="522"/>
  <c r="I364" i="522"/>
  <c r="I498" i="522" s="1"/>
  <c r="B506" i="522" s="1"/>
  <c r="G364" i="522"/>
  <c r="G498" i="522" s="1"/>
  <c r="V363" i="522"/>
  <c r="W363" i="522" s="1"/>
  <c r="N363" i="522"/>
  <c r="K363" i="522"/>
  <c r="M363" i="522" s="1"/>
  <c r="K363" i="522" a="1"/>
  <c r="J363" i="522"/>
  <c r="J363" i="522" a="1"/>
  <c r="H363" i="522"/>
  <c r="V362" i="522"/>
  <c r="W362" i="522" s="1"/>
  <c r="N362" i="522"/>
  <c r="K362" i="522" a="1"/>
  <c r="K362" i="522" s="1"/>
  <c r="M362" i="522" s="1"/>
  <c r="J362" i="522" a="1"/>
  <c r="J362" i="522" s="1"/>
  <c r="H362" i="522"/>
  <c r="K361" i="522" a="1"/>
  <c r="K361" i="522" s="1"/>
  <c r="M361" i="522" s="1"/>
  <c r="H361" i="522"/>
  <c r="K360" i="522" a="1"/>
  <c r="K360" i="522" s="1"/>
  <c r="M360" i="522" s="1"/>
  <c r="H360" i="522"/>
  <c r="K359" i="522" a="1"/>
  <c r="K359" i="522" s="1"/>
  <c r="M359" i="522" s="1"/>
  <c r="H359" i="522"/>
  <c r="K358" i="522" a="1"/>
  <c r="K358" i="522" s="1"/>
  <c r="M358" i="522" s="1"/>
  <c r="H358" i="522"/>
  <c r="W357" i="522"/>
  <c r="V357" i="522"/>
  <c r="N357" i="522"/>
  <c r="K357" i="522" a="1"/>
  <c r="K357" i="522" s="1"/>
  <c r="M357" i="522" s="1"/>
  <c r="J357" i="522" a="1"/>
  <c r="J357" i="522" s="1"/>
  <c r="H357" i="522"/>
  <c r="V356" i="522"/>
  <c r="W356" i="522" s="1"/>
  <c r="N356" i="522"/>
  <c r="K356" i="522" a="1"/>
  <c r="K356" i="522" s="1"/>
  <c r="M356" i="522" s="1"/>
  <c r="J356" i="522" a="1"/>
  <c r="J356" i="522" s="1"/>
  <c r="H356" i="522"/>
  <c r="V355" i="522"/>
  <c r="W355" i="522" s="1"/>
  <c r="N355" i="522"/>
  <c r="K355" i="522"/>
  <c r="M355" i="522" s="1"/>
  <c r="K355" i="522" a="1"/>
  <c r="J355" i="522"/>
  <c r="J355" i="522" a="1"/>
  <c r="H355" i="522"/>
  <c r="H354" i="522"/>
  <c r="H353" i="522"/>
  <c r="V352" i="522"/>
  <c r="W352" i="522" s="1"/>
  <c r="N352" i="522"/>
  <c r="K352" i="522" a="1"/>
  <c r="K352" i="522" s="1"/>
  <c r="M352" i="522" s="1"/>
  <c r="J352" i="522" a="1"/>
  <c r="J352" i="522" s="1"/>
  <c r="H352" i="522"/>
  <c r="W351" i="522"/>
  <c r="V351" i="522"/>
  <c r="N351" i="522"/>
  <c r="K351" i="522" a="1"/>
  <c r="K351" i="522" s="1"/>
  <c r="M351" i="522" s="1"/>
  <c r="J351" i="522" a="1"/>
  <c r="J351" i="522" s="1"/>
  <c r="H351" i="522"/>
  <c r="K350" i="522"/>
  <c r="M350" i="522" s="1"/>
  <c r="K350" i="522" a="1"/>
  <c r="H350" i="522"/>
  <c r="K349" i="522" a="1"/>
  <c r="K349" i="522" s="1"/>
  <c r="M349" i="522" s="1"/>
  <c r="H349" i="522"/>
  <c r="V348" i="522"/>
  <c r="W348" i="522" s="1"/>
  <c r="N348" i="522"/>
  <c r="K348" i="522" a="1"/>
  <c r="K348" i="522" s="1"/>
  <c r="M348" i="522" s="1"/>
  <c r="J348" i="522" a="1"/>
  <c r="J348" i="522" s="1"/>
  <c r="H348" i="522"/>
  <c r="V347" i="522"/>
  <c r="W347" i="522" s="1"/>
  <c r="N347" i="522"/>
  <c r="K347" i="522"/>
  <c r="M347" i="522" s="1"/>
  <c r="K347" i="522" a="1"/>
  <c r="J347" i="522"/>
  <c r="J347" i="522" a="1"/>
  <c r="H347" i="522"/>
  <c r="V346" i="522"/>
  <c r="W346" i="522" s="1"/>
  <c r="N346" i="522"/>
  <c r="K346" i="522" a="1"/>
  <c r="K346" i="522" s="1"/>
  <c r="M346" i="522" s="1"/>
  <c r="J346" i="522" a="1"/>
  <c r="J346" i="522" s="1"/>
  <c r="H346" i="522"/>
  <c r="W345" i="522"/>
  <c r="V345" i="522"/>
  <c r="N345" i="522"/>
  <c r="K345" i="522" a="1"/>
  <c r="K345" i="522" s="1"/>
  <c r="M345" i="522" s="1"/>
  <c r="J345" i="522" a="1"/>
  <c r="J345" i="522" s="1"/>
  <c r="H345" i="522"/>
  <c r="V344" i="522"/>
  <c r="W344" i="522" s="1"/>
  <c r="N344" i="522"/>
  <c r="K344" i="522" a="1"/>
  <c r="K344" i="522" s="1"/>
  <c r="M344" i="522" s="1"/>
  <c r="J344" i="522" a="1"/>
  <c r="J344" i="522" s="1"/>
  <c r="H344" i="522"/>
  <c r="V343" i="522"/>
  <c r="V364" i="522" s="1"/>
  <c r="N343" i="522"/>
  <c r="K343" i="522"/>
  <c r="K343" i="522" a="1"/>
  <c r="J343" i="522"/>
  <c r="J343" i="522" a="1"/>
  <c r="H343" i="522"/>
  <c r="H364" i="522" s="1"/>
  <c r="X337" i="522"/>
  <c r="X336" i="522"/>
  <c r="X335" i="522"/>
  <c r="G335" i="522"/>
  <c r="C335" i="522"/>
  <c r="X334" i="522"/>
  <c r="I334" i="522"/>
  <c r="E334" i="522"/>
  <c r="K334" i="522" s="1"/>
  <c r="M334" i="522" s="1"/>
  <c r="I333" i="522"/>
  <c r="E333" i="522"/>
  <c r="K333" i="522" s="1"/>
  <c r="M333" i="522" s="1"/>
  <c r="I332" i="522"/>
  <c r="E332" i="522"/>
  <c r="K332" i="522" s="1"/>
  <c r="M332" i="522" s="1"/>
  <c r="X331" i="522"/>
  <c r="I331" i="522"/>
  <c r="I335" i="522" s="1"/>
  <c r="E331" i="522"/>
  <c r="E335" i="522" s="1"/>
  <c r="AA328" i="522"/>
  <c r="Z328" i="522"/>
  <c r="Y328" i="522"/>
  <c r="X328" i="522"/>
  <c r="U328" i="522"/>
  <c r="T328" i="522"/>
  <c r="S328" i="522"/>
  <c r="R328" i="522"/>
  <c r="Q328" i="522"/>
  <c r="P328" i="522"/>
  <c r="O328" i="522"/>
  <c r="I328" i="522"/>
  <c r="G328" i="522"/>
  <c r="K327" i="522" a="1"/>
  <c r="K327" i="522" s="1"/>
  <c r="H327" i="522"/>
  <c r="K326" i="522" a="1"/>
  <c r="K326" i="522" s="1"/>
  <c r="H326" i="522"/>
  <c r="K325" i="522"/>
  <c r="K325" i="522" a="1"/>
  <c r="H325" i="522"/>
  <c r="V324" i="522"/>
  <c r="W324" i="522" s="1"/>
  <c r="N324" i="522"/>
  <c r="K324" i="522" a="1"/>
  <c r="K324" i="522" s="1"/>
  <c r="H324" i="522"/>
  <c r="D324" i="522"/>
  <c r="H323" i="522"/>
  <c r="K322" i="522" a="1"/>
  <c r="K322" i="522" s="1"/>
  <c r="H322" i="522"/>
  <c r="H321" i="522"/>
  <c r="V320" i="522"/>
  <c r="W320" i="522" s="1"/>
  <c r="N320" i="522"/>
  <c r="K320" i="522" a="1"/>
  <c r="K320" i="522" s="1"/>
  <c r="M320" i="522" s="1"/>
  <c r="J320" i="522" a="1"/>
  <c r="J320" i="522" s="1"/>
  <c r="H320" i="522"/>
  <c r="V319" i="522"/>
  <c r="W319" i="522" s="1"/>
  <c r="N319" i="522"/>
  <c r="K319" i="522" a="1"/>
  <c r="K319" i="522" s="1"/>
  <c r="M319" i="522" s="1"/>
  <c r="J319" i="522" a="1"/>
  <c r="J319" i="522" s="1"/>
  <c r="H319" i="522"/>
  <c r="H318" i="522"/>
  <c r="V317" i="522"/>
  <c r="W317" i="522" s="1"/>
  <c r="N317" i="522"/>
  <c r="K317" i="522" a="1"/>
  <c r="K317" i="522" s="1"/>
  <c r="M317" i="522" s="1"/>
  <c r="J317" i="522" a="1"/>
  <c r="J317" i="522" s="1"/>
  <c r="H317" i="522"/>
  <c r="V316" i="522"/>
  <c r="W316" i="522" s="1"/>
  <c r="N316" i="522"/>
  <c r="K316" i="522" a="1"/>
  <c r="K316" i="522" s="1"/>
  <c r="M316" i="522" s="1"/>
  <c r="J316" i="522" a="1"/>
  <c r="J316" i="522" s="1"/>
  <c r="H316" i="522"/>
  <c r="V315" i="522"/>
  <c r="W315" i="522" s="1"/>
  <c r="N315" i="522"/>
  <c r="K315" i="522"/>
  <c r="M315" i="522" s="1"/>
  <c r="K315" i="522" a="1"/>
  <c r="J315" i="522"/>
  <c r="J315" i="522" a="1"/>
  <c r="H315" i="522"/>
  <c r="V314" i="522"/>
  <c r="W314" i="522" s="1"/>
  <c r="N314" i="522"/>
  <c r="N328" i="522" s="1"/>
  <c r="K314" i="522" a="1"/>
  <c r="K314" i="522" s="1"/>
  <c r="J314" i="522" a="1"/>
  <c r="J314" i="522" s="1"/>
  <c r="H314" i="522"/>
  <c r="H328" i="522" s="1"/>
  <c r="AA313" i="522"/>
  <c r="Z313" i="522"/>
  <c r="Y313" i="522"/>
  <c r="X313" i="522"/>
  <c r="U313" i="522"/>
  <c r="T313" i="522"/>
  <c r="S313" i="522"/>
  <c r="Q313" i="522"/>
  <c r="P313" i="522"/>
  <c r="O313" i="522"/>
  <c r="R335" i="522" s="1"/>
  <c r="I313" i="522"/>
  <c r="G313" i="522"/>
  <c r="J313" i="522" s="1" a="1"/>
  <c r="J313" i="522" s="1"/>
  <c r="V312" i="522"/>
  <c r="W312" i="522" s="1"/>
  <c r="N312" i="522"/>
  <c r="K312" i="522" a="1"/>
  <c r="K312" i="522" s="1"/>
  <c r="M312" i="522" s="1"/>
  <c r="J312" i="522" a="1"/>
  <c r="J312" i="522" s="1"/>
  <c r="H312" i="522"/>
  <c r="V310" i="522"/>
  <c r="W310" i="522" s="1"/>
  <c r="N310" i="522"/>
  <c r="K310" i="522" a="1"/>
  <c r="K310" i="522" s="1"/>
  <c r="M310" i="522" s="1"/>
  <c r="J310" i="522" a="1"/>
  <c r="J310" i="522" s="1"/>
  <c r="H310" i="522"/>
  <c r="V309" i="522"/>
  <c r="W309" i="522" s="1"/>
  <c r="N309" i="522"/>
  <c r="K309" i="522"/>
  <c r="M309" i="522" s="1"/>
  <c r="K309" i="522" a="1"/>
  <c r="J309" i="522"/>
  <c r="J309" i="522" a="1"/>
  <c r="H309" i="522"/>
  <c r="V308" i="522"/>
  <c r="W308" i="522" s="1"/>
  <c r="N308" i="522"/>
  <c r="K308" i="522" a="1"/>
  <c r="K308" i="522" s="1"/>
  <c r="M308" i="522" s="1"/>
  <c r="J308" i="522" a="1"/>
  <c r="J308" i="522" s="1"/>
  <c r="H308" i="522"/>
  <c r="W307" i="522"/>
  <c r="V307" i="522"/>
  <c r="N307" i="522"/>
  <c r="K307" i="522" a="1"/>
  <c r="K307" i="522" s="1"/>
  <c r="M307" i="522" s="1"/>
  <c r="J307" i="522" a="1"/>
  <c r="J307" i="522" s="1"/>
  <c r="H307" i="522"/>
  <c r="V306" i="522"/>
  <c r="V313" i="522" s="1"/>
  <c r="W313" i="522" s="1"/>
  <c r="N306" i="522"/>
  <c r="N313" i="522" s="1"/>
  <c r="K306" i="522" a="1"/>
  <c r="K306" i="522" s="1"/>
  <c r="J306" i="522" a="1"/>
  <c r="J306" i="522" s="1"/>
  <c r="H306" i="522"/>
  <c r="H313" i="522" s="1"/>
  <c r="AA305" i="522"/>
  <c r="Z305" i="522"/>
  <c r="Y305" i="522"/>
  <c r="X305" i="522"/>
  <c r="U305" i="522"/>
  <c r="T305" i="522"/>
  <c r="S305" i="522"/>
  <c r="Q305" i="522"/>
  <c r="P305" i="522"/>
  <c r="O305" i="522"/>
  <c r="R334" i="522" s="1"/>
  <c r="I305" i="522"/>
  <c r="G305" i="522"/>
  <c r="J305" i="522" s="1" a="1"/>
  <c r="J305" i="522" s="1"/>
  <c r="W304" i="522"/>
  <c r="V304" i="522"/>
  <c r="N304" i="522"/>
  <c r="K304" i="522" a="1"/>
  <c r="K304" i="522" s="1"/>
  <c r="M304" i="522" s="1"/>
  <c r="J304" i="522" a="1"/>
  <c r="J304" i="522" s="1"/>
  <c r="H304" i="522"/>
  <c r="V303" i="522"/>
  <c r="W303" i="522" s="1"/>
  <c r="N303" i="522"/>
  <c r="K303" i="522" a="1"/>
  <c r="K303" i="522" s="1"/>
  <c r="M303" i="522" s="1"/>
  <c r="J303" i="522" a="1"/>
  <c r="J303" i="522" s="1"/>
  <c r="H303" i="522"/>
  <c r="V302" i="522"/>
  <c r="W302" i="522" s="1"/>
  <c r="N302" i="522"/>
  <c r="K302" i="522"/>
  <c r="M302" i="522" s="1"/>
  <c r="K302" i="522" a="1"/>
  <c r="J302" i="522"/>
  <c r="J302" i="522" a="1"/>
  <c r="H302" i="522"/>
  <c r="V301" i="522"/>
  <c r="W301" i="522" s="1"/>
  <c r="N301" i="522"/>
  <c r="K301" i="522" a="1"/>
  <c r="K301" i="522" s="1"/>
  <c r="M301" i="522" s="1"/>
  <c r="J301" i="522" a="1"/>
  <c r="J301" i="522" s="1"/>
  <c r="H301" i="522"/>
  <c r="W300" i="522"/>
  <c r="V300" i="522"/>
  <c r="N300" i="522"/>
  <c r="K300" i="522" a="1"/>
  <c r="K300" i="522" s="1"/>
  <c r="M300" i="522" s="1"/>
  <c r="J300" i="522" a="1"/>
  <c r="J300" i="522" s="1"/>
  <c r="H300" i="522"/>
  <c r="V299" i="522"/>
  <c r="W299" i="522" s="1"/>
  <c r="N299" i="522"/>
  <c r="K299" i="522" a="1"/>
  <c r="K299" i="522" s="1"/>
  <c r="M299" i="522" s="1"/>
  <c r="J299" i="522" a="1"/>
  <c r="J299" i="522" s="1"/>
  <c r="H299" i="522"/>
  <c r="V298" i="522"/>
  <c r="W298" i="522" s="1"/>
  <c r="N298" i="522"/>
  <c r="K298" i="522"/>
  <c r="M298" i="522" s="1"/>
  <c r="K298" i="522" a="1"/>
  <c r="J298" i="522"/>
  <c r="J298" i="522" a="1"/>
  <c r="H298" i="522"/>
  <c r="V297" i="522"/>
  <c r="W297" i="522" s="1"/>
  <c r="N297" i="522"/>
  <c r="K297" i="522" a="1"/>
  <c r="K297" i="522" s="1"/>
  <c r="M297" i="522" s="1"/>
  <c r="J297" i="522" a="1"/>
  <c r="J297" i="522" s="1"/>
  <c r="H297" i="522"/>
  <c r="W296" i="522"/>
  <c r="V296" i="522"/>
  <c r="N296" i="522"/>
  <c r="K296" i="522" a="1"/>
  <c r="K296" i="522" s="1"/>
  <c r="M296" i="522" s="1"/>
  <c r="J296" i="522" a="1"/>
  <c r="J296" i="522" s="1"/>
  <c r="H296" i="522"/>
  <c r="V295" i="522"/>
  <c r="W295" i="522" s="1"/>
  <c r="N295" i="522"/>
  <c r="K295" i="522" a="1"/>
  <c r="K295" i="522" s="1"/>
  <c r="M295" i="522" s="1"/>
  <c r="J295" i="522" a="1"/>
  <c r="J295" i="522" s="1"/>
  <c r="H295" i="522"/>
  <c r="V294" i="522"/>
  <c r="W294" i="522" s="1"/>
  <c r="N294" i="522"/>
  <c r="K294" i="522"/>
  <c r="M294" i="522" s="1"/>
  <c r="K294" i="522" a="1"/>
  <c r="J294" i="522"/>
  <c r="J294" i="522" a="1"/>
  <c r="H294" i="522"/>
  <c r="V293" i="522"/>
  <c r="W293" i="522" s="1"/>
  <c r="N293" i="522"/>
  <c r="K293" i="522" a="1"/>
  <c r="K293" i="522" s="1"/>
  <c r="M293" i="522" s="1"/>
  <c r="J293" i="522" a="1"/>
  <c r="J293" i="522" s="1"/>
  <c r="H293" i="522"/>
  <c r="W292" i="522"/>
  <c r="V292" i="522"/>
  <c r="N292" i="522"/>
  <c r="K292" i="522" a="1"/>
  <c r="K292" i="522" s="1"/>
  <c r="M292" i="522" s="1"/>
  <c r="J292" i="522" a="1"/>
  <c r="J292" i="522" s="1"/>
  <c r="H292" i="522"/>
  <c r="V291" i="522"/>
  <c r="W291" i="522" s="1"/>
  <c r="N291" i="522"/>
  <c r="K291" i="522" a="1"/>
  <c r="K291" i="522" s="1"/>
  <c r="M291" i="522" s="1"/>
  <c r="J291" i="522" a="1"/>
  <c r="J291" i="522" s="1"/>
  <c r="H291" i="522"/>
  <c r="V290" i="522"/>
  <c r="V305" i="522" s="1"/>
  <c r="W305" i="522" s="1"/>
  <c r="N290" i="522"/>
  <c r="K290" i="522"/>
  <c r="M290" i="522" s="1"/>
  <c r="K290" i="522" a="1"/>
  <c r="J290" i="522"/>
  <c r="J290" i="522" a="1"/>
  <c r="H290" i="522"/>
  <c r="H305" i="522" s="1"/>
  <c r="AA289" i="522"/>
  <c r="Z289" i="522"/>
  <c r="Y289" i="522"/>
  <c r="X289" i="522"/>
  <c r="U289" i="522"/>
  <c r="T289" i="522"/>
  <c r="S289" i="522"/>
  <c r="R289" i="522"/>
  <c r="Q289" i="522"/>
  <c r="P289" i="522"/>
  <c r="O289" i="522"/>
  <c r="R333" i="522" s="1"/>
  <c r="I289" i="522"/>
  <c r="G289" i="522"/>
  <c r="V288" i="522"/>
  <c r="W288" i="522" s="1"/>
  <c r="N288" i="522"/>
  <c r="K288" i="522" a="1"/>
  <c r="K288" i="522" s="1"/>
  <c r="M288" i="522" s="1"/>
  <c r="J288" i="522" a="1"/>
  <c r="J288" i="522" s="1"/>
  <c r="H288" i="522"/>
  <c r="W287" i="522"/>
  <c r="V287" i="522"/>
  <c r="N287" i="522"/>
  <c r="K287" i="522" a="1"/>
  <c r="K287" i="522" s="1"/>
  <c r="M287" i="522" s="1"/>
  <c r="J287" i="522" a="1"/>
  <c r="J287" i="522" s="1"/>
  <c r="H287" i="522"/>
  <c r="V286" i="522"/>
  <c r="W286" i="522" s="1"/>
  <c r="N286" i="522"/>
  <c r="K286" i="522" a="1"/>
  <c r="K286" i="522" s="1"/>
  <c r="M286" i="522" s="1"/>
  <c r="J286" i="522" a="1"/>
  <c r="J286" i="522" s="1"/>
  <c r="H286" i="522"/>
  <c r="H285" i="522"/>
  <c r="H284" i="522"/>
  <c r="H283" i="522"/>
  <c r="V282" i="522"/>
  <c r="W282" i="522" s="1"/>
  <c r="N282" i="522"/>
  <c r="K282" i="522" a="1"/>
  <c r="K282" i="522" s="1"/>
  <c r="M282" i="522" s="1"/>
  <c r="J282" i="522" a="1"/>
  <c r="J282" i="522" s="1"/>
  <c r="H282" i="522"/>
  <c r="V281" i="522"/>
  <c r="W281" i="522" s="1"/>
  <c r="N281" i="522"/>
  <c r="K281" i="522"/>
  <c r="M281" i="522" s="1"/>
  <c r="K281" i="522" a="1"/>
  <c r="J281" i="522"/>
  <c r="J281" i="522" a="1"/>
  <c r="H281" i="522"/>
  <c r="N280" i="522"/>
  <c r="K280" i="522" a="1"/>
  <c r="K280" i="522" s="1"/>
  <c r="M280" i="522" s="1"/>
  <c r="H280" i="522"/>
  <c r="N279" i="522"/>
  <c r="K279" i="522" a="1"/>
  <c r="K279" i="522" s="1"/>
  <c r="M279" i="522" s="1"/>
  <c r="H279" i="522"/>
  <c r="N278" i="522"/>
  <c r="K278" i="522" a="1"/>
  <c r="K278" i="522" s="1"/>
  <c r="M278" i="522" s="1"/>
  <c r="H278" i="522"/>
  <c r="N277" i="522"/>
  <c r="K277" i="522"/>
  <c r="M277" i="522" s="1"/>
  <c r="K277" i="522" a="1"/>
  <c r="H277" i="522"/>
  <c r="N276" i="522"/>
  <c r="K276" i="522" a="1"/>
  <c r="K276" i="522" s="1"/>
  <c r="M276" i="522" s="1"/>
  <c r="H276" i="522"/>
  <c r="N275" i="522"/>
  <c r="K275" i="522" a="1"/>
  <c r="K275" i="522" s="1"/>
  <c r="M275" i="522" s="1"/>
  <c r="H275" i="522"/>
  <c r="V274" i="522"/>
  <c r="W274" i="522" s="1"/>
  <c r="N274" i="522"/>
  <c r="K274" i="522" a="1"/>
  <c r="K274" i="522" s="1"/>
  <c r="M274" i="522" s="1"/>
  <c r="J274" i="522" a="1"/>
  <c r="J274" i="522" s="1"/>
  <c r="H274" i="522"/>
  <c r="V273" i="522"/>
  <c r="W273" i="522" s="1"/>
  <c r="N273" i="522"/>
  <c r="K273" i="522"/>
  <c r="M273" i="522" s="1"/>
  <c r="K273" i="522" a="1"/>
  <c r="J273" i="522"/>
  <c r="J273" i="522" a="1"/>
  <c r="H273" i="522"/>
  <c r="V272" i="522"/>
  <c r="W272" i="522" s="1"/>
  <c r="N272" i="522"/>
  <c r="K272" i="522" a="1"/>
  <c r="K272" i="522" s="1"/>
  <c r="M272" i="522" s="1"/>
  <c r="J272" i="522" a="1"/>
  <c r="J272" i="522" s="1"/>
  <c r="H272" i="522"/>
  <c r="W271" i="522"/>
  <c r="V271" i="522"/>
  <c r="N271" i="522"/>
  <c r="K271" i="522" a="1"/>
  <c r="K271" i="522" s="1"/>
  <c r="M271" i="522" s="1"/>
  <c r="J271" i="522" a="1"/>
  <c r="J271" i="522" s="1"/>
  <c r="H271" i="522"/>
  <c r="V270" i="522"/>
  <c r="W270" i="522" s="1"/>
  <c r="N270" i="522"/>
  <c r="K270" i="522" a="1"/>
  <c r="K270" i="522" s="1"/>
  <c r="M270" i="522" s="1"/>
  <c r="J270" i="522" a="1"/>
  <c r="J270" i="522" s="1"/>
  <c r="H270" i="522"/>
  <c r="V269" i="522"/>
  <c r="W269" i="522" s="1"/>
  <c r="N269" i="522"/>
  <c r="K269" i="522"/>
  <c r="M269" i="522" s="1"/>
  <c r="K269" i="522" a="1"/>
  <c r="J269" i="522"/>
  <c r="J269" i="522" a="1"/>
  <c r="H269" i="522"/>
  <c r="V268" i="522"/>
  <c r="W268" i="522" s="1"/>
  <c r="N268" i="522"/>
  <c r="K268" i="522" a="1"/>
  <c r="K268" i="522" s="1"/>
  <c r="M268" i="522" s="1"/>
  <c r="J268" i="522" a="1"/>
  <c r="J268" i="522" s="1"/>
  <c r="H268" i="522"/>
  <c r="W267" i="522"/>
  <c r="V267" i="522"/>
  <c r="N267" i="522"/>
  <c r="K267" i="522" a="1"/>
  <c r="K267" i="522" s="1"/>
  <c r="M267" i="522" s="1"/>
  <c r="J267" i="522" a="1"/>
  <c r="J267" i="522" s="1"/>
  <c r="H267" i="522"/>
  <c r="V266" i="522"/>
  <c r="W266" i="522" s="1"/>
  <c r="N266" i="522"/>
  <c r="K266" i="522" a="1"/>
  <c r="K266" i="522" s="1"/>
  <c r="M266" i="522" s="1"/>
  <c r="J266" i="522" a="1"/>
  <c r="J266" i="522" s="1"/>
  <c r="H266" i="522"/>
  <c r="V265" i="522"/>
  <c r="W265" i="522" s="1"/>
  <c r="N265" i="522"/>
  <c r="K265" i="522"/>
  <c r="M265" i="522" s="1"/>
  <c r="K265" i="522" a="1"/>
  <c r="J265" i="522"/>
  <c r="J265" i="522" a="1"/>
  <c r="H265" i="522"/>
  <c r="V264" i="522"/>
  <c r="W264" i="522" s="1"/>
  <c r="N264" i="522"/>
  <c r="K264" i="522" a="1"/>
  <c r="K264" i="522" s="1"/>
  <c r="M264" i="522" s="1"/>
  <c r="J264" i="522" a="1"/>
  <c r="J264" i="522" s="1"/>
  <c r="H264" i="522"/>
  <c r="W263" i="522"/>
  <c r="V263" i="522"/>
  <c r="N263" i="522"/>
  <c r="K263" i="522" a="1"/>
  <c r="K263" i="522" s="1"/>
  <c r="M263" i="522" s="1"/>
  <c r="J263" i="522" a="1"/>
  <c r="J263" i="522" s="1"/>
  <c r="H263" i="522"/>
  <c r="N262" i="522"/>
  <c r="K262" i="522" a="1"/>
  <c r="K262" i="522" s="1"/>
  <c r="M262" i="522" s="1"/>
  <c r="H262" i="522"/>
  <c r="V261" i="522"/>
  <c r="W261" i="522" s="1"/>
  <c r="N261" i="522"/>
  <c r="K261" i="522"/>
  <c r="M261" i="522" s="1"/>
  <c r="K261" i="522" a="1"/>
  <c r="J261" i="522"/>
  <c r="J261" i="522" a="1"/>
  <c r="H261" i="522"/>
  <c r="V260" i="522"/>
  <c r="W260" i="522" s="1"/>
  <c r="N260" i="522"/>
  <c r="K260" i="522" a="1"/>
  <c r="K260" i="522" s="1"/>
  <c r="M260" i="522" s="1"/>
  <c r="J260" i="522" a="1"/>
  <c r="J260" i="522" s="1"/>
  <c r="H260" i="522"/>
  <c r="W259" i="522"/>
  <c r="V259" i="522"/>
  <c r="N259" i="522"/>
  <c r="K259" i="522" a="1"/>
  <c r="K259" i="522" s="1"/>
  <c r="M259" i="522" s="1"/>
  <c r="J259" i="522" a="1"/>
  <c r="J259" i="522" s="1"/>
  <c r="H259" i="522"/>
  <c r="V258" i="522"/>
  <c r="W258" i="522" s="1"/>
  <c r="N258" i="522"/>
  <c r="K258" i="522" a="1"/>
  <c r="K258" i="522" s="1"/>
  <c r="M258" i="522" s="1"/>
  <c r="J258" i="522" a="1"/>
  <c r="J258" i="522" s="1"/>
  <c r="H258" i="522"/>
  <c r="V257" i="522"/>
  <c r="W257" i="522" s="1"/>
  <c r="N257" i="522"/>
  <c r="K257" i="522"/>
  <c r="M257" i="522" s="1"/>
  <c r="K257" i="522" a="1"/>
  <c r="J257" i="522"/>
  <c r="J257" i="522" a="1"/>
  <c r="H257" i="522"/>
  <c r="V256" i="522"/>
  <c r="W256" i="522" s="1"/>
  <c r="N256" i="522"/>
  <c r="K256" i="522" a="1"/>
  <c r="K256" i="522" s="1"/>
  <c r="M256" i="522" s="1"/>
  <c r="J256" i="522" a="1"/>
  <c r="J256" i="522" s="1"/>
  <c r="H256" i="522"/>
  <c r="V255" i="522"/>
  <c r="V289" i="522" s="1"/>
  <c r="W289" i="522" s="1"/>
  <c r="N255" i="522"/>
  <c r="N289" i="522" s="1"/>
  <c r="K255" i="522"/>
  <c r="K255" i="522" a="1"/>
  <c r="J255" i="522"/>
  <c r="J255" i="522" a="1"/>
  <c r="H255" i="522"/>
  <c r="AA254" i="522"/>
  <c r="Z254" i="522"/>
  <c r="Y254" i="522"/>
  <c r="X254" i="522"/>
  <c r="U254" i="522"/>
  <c r="T254" i="522"/>
  <c r="S254" i="522"/>
  <c r="R254" i="522"/>
  <c r="Q254" i="522"/>
  <c r="P254" i="522"/>
  <c r="O254" i="522"/>
  <c r="R332" i="522" s="1"/>
  <c r="I254" i="522"/>
  <c r="G254" i="522"/>
  <c r="J254" i="522" s="1" a="1"/>
  <c r="J254" i="522" s="1"/>
  <c r="H253" i="522"/>
  <c r="H252" i="522"/>
  <c r="H251" i="522"/>
  <c r="H250" i="522"/>
  <c r="H249" i="522"/>
  <c r="H248" i="522"/>
  <c r="K247" i="522" a="1"/>
  <c r="K247" i="522" s="1"/>
  <c r="M247" i="522" s="1"/>
  <c r="H247" i="522"/>
  <c r="K246" i="522" a="1"/>
  <c r="K246" i="522" s="1"/>
  <c r="M246" i="522" s="1"/>
  <c r="H246" i="522"/>
  <c r="K245" i="522" a="1"/>
  <c r="K245" i="522" s="1"/>
  <c r="M245" i="522" s="1"/>
  <c r="H245" i="522"/>
  <c r="K244" i="522" a="1"/>
  <c r="K244" i="522" s="1"/>
  <c r="M244" i="522" s="1"/>
  <c r="H244" i="522"/>
  <c r="W243" i="522"/>
  <c r="V243" i="522"/>
  <c r="N243" i="522"/>
  <c r="K243" i="522" a="1"/>
  <c r="K243" i="522" s="1"/>
  <c r="M243" i="522" s="1"/>
  <c r="J243" i="522" a="1"/>
  <c r="J243" i="522" s="1"/>
  <c r="H243" i="522"/>
  <c r="W242" i="522"/>
  <c r="V242" i="522"/>
  <c r="N242" i="522"/>
  <c r="K242" i="522" a="1"/>
  <c r="K242" i="522" s="1"/>
  <c r="M242" i="522" s="1"/>
  <c r="J242" i="522" a="1"/>
  <c r="J242" i="522" s="1"/>
  <c r="H242" i="522"/>
  <c r="V241" i="522"/>
  <c r="W241" i="522" s="1"/>
  <c r="N241" i="522"/>
  <c r="K241" i="522"/>
  <c r="M241" i="522" s="1"/>
  <c r="K241" i="522" a="1"/>
  <c r="J241" i="522" a="1"/>
  <c r="J241" i="522" s="1"/>
  <c r="H241" i="522"/>
  <c r="W240" i="522"/>
  <c r="V240" i="522"/>
  <c r="N240" i="522"/>
  <c r="K240" i="522" a="1"/>
  <c r="K240" i="522" s="1"/>
  <c r="M240" i="522" s="1"/>
  <c r="J240" i="522" a="1"/>
  <c r="J240" i="522" s="1"/>
  <c r="H240" i="522"/>
  <c r="M239" i="522"/>
  <c r="H239" i="522"/>
  <c r="V238" i="522"/>
  <c r="W238" i="522" s="1"/>
  <c r="N238" i="522"/>
  <c r="K238" i="522"/>
  <c r="M238" i="522" s="1"/>
  <c r="K238" i="522" a="1"/>
  <c r="J238" i="522"/>
  <c r="J238" i="522" a="1"/>
  <c r="H238" i="522"/>
  <c r="V237" i="522"/>
  <c r="W237" i="522" s="1"/>
  <c r="N237" i="522"/>
  <c r="K237" i="522"/>
  <c r="M237" i="522" s="1"/>
  <c r="K237" i="522" a="1"/>
  <c r="J237" i="522" a="1"/>
  <c r="J237" i="522" s="1"/>
  <c r="H237" i="522"/>
  <c r="K236" i="522" a="1"/>
  <c r="K236" i="522" s="1"/>
  <c r="M236" i="522" s="1"/>
  <c r="H236" i="522"/>
  <c r="H235" i="522"/>
  <c r="V234" i="522"/>
  <c r="W234" i="522" s="1"/>
  <c r="N234" i="522"/>
  <c r="K234" i="522" a="1"/>
  <c r="K234" i="522" s="1"/>
  <c r="M234" i="522" s="1"/>
  <c r="J234" i="522" a="1"/>
  <c r="J234" i="522" s="1"/>
  <c r="H234" i="522"/>
  <c r="W233" i="522"/>
  <c r="V233" i="522"/>
  <c r="N233" i="522"/>
  <c r="K233" i="522" a="1"/>
  <c r="K233" i="522" s="1"/>
  <c r="M233" i="522" s="1"/>
  <c r="J233" i="522" a="1"/>
  <c r="J233" i="522" s="1"/>
  <c r="H233" i="522"/>
  <c r="V232" i="522"/>
  <c r="W232" i="522" s="1"/>
  <c r="N232" i="522"/>
  <c r="K232" i="522" a="1"/>
  <c r="K232" i="522" s="1"/>
  <c r="M232" i="522" s="1"/>
  <c r="J232" i="522" a="1"/>
  <c r="J232" i="522" s="1"/>
  <c r="H232" i="522"/>
  <c r="V231" i="522"/>
  <c r="W231" i="522" s="1"/>
  <c r="N231" i="522"/>
  <c r="K231" i="522"/>
  <c r="M231" i="522" s="1"/>
  <c r="K231" i="522" a="1"/>
  <c r="J231" i="522"/>
  <c r="J231" i="522" a="1"/>
  <c r="H231" i="522"/>
  <c r="V230" i="522"/>
  <c r="W230" i="522" s="1"/>
  <c r="N230" i="522"/>
  <c r="K230" i="522" a="1"/>
  <c r="K230" i="522" s="1"/>
  <c r="M230" i="522" s="1"/>
  <c r="J230" i="522" a="1"/>
  <c r="J230" i="522" s="1"/>
  <c r="H230" i="522"/>
  <c r="W229" i="522"/>
  <c r="V229" i="522"/>
  <c r="N229" i="522"/>
  <c r="K229" i="522" a="1"/>
  <c r="K229" i="522" s="1"/>
  <c r="M229" i="522" s="1"/>
  <c r="J229" i="522" a="1"/>
  <c r="J229" i="522" s="1"/>
  <c r="H229" i="522"/>
  <c r="V228" i="522"/>
  <c r="W228" i="522" s="1"/>
  <c r="N228" i="522"/>
  <c r="K228" i="522" a="1"/>
  <c r="K228" i="522" s="1"/>
  <c r="M228" i="522" s="1"/>
  <c r="J228" i="522" a="1"/>
  <c r="J228" i="522" s="1"/>
  <c r="H228" i="522"/>
  <c r="V227" i="522"/>
  <c r="W227" i="522" s="1"/>
  <c r="N227" i="522"/>
  <c r="K227" i="522"/>
  <c r="M227" i="522" s="1"/>
  <c r="K227" i="522" a="1"/>
  <c r="J227" i="522"/>
  <c r="J227" i="522" a="1"/>
  <c r="H227" i="522"/>
  <c r="V226" i="522"/>
  <c r="W226" i="522" s="1"/>
  <c r="N226" i="522"/>
  <c r="K226" i="522" a="1"/>
  <c r="K226" i="522" s="1"/>
  <c r="M226" i="522" s="1"/>
  <c r="J226" i="522" a="1"/>
  <c r="J226" i="522" s="1"/>
  <c r="H226" i="522"/>
  <c r="W225" i="522"/>
  <c r="V225" i="522"/>
  <c r="N225" i="522"/>
  <c r="K225" i="522" a="1"/>
  <c r="K225" i="522" s="1"/>
  <c r="M225" i="522" s="1"/>
  <c r="J225" i="522" a="1"/>
  <c r="J225" i="522" s="1"/>
  <c r="H225" i="522"/>
  <c r="N224" i="522"/>
  <c r="K224" i="522" a="1"/>
  <c r="K224" i="522" s="1"/>
  <c r="M224" i="522" s="1"/>
  <c r="H224" i="522"/>
  <c r="N223" i="522"/>
  <c r="K223" i="522"/>
  <c r="M223" i="522" s="1"/>
  <c r="K223" i="522" a="1"/>
  <c r="H223" i="522"/>
  <c r="N222" i="522"/>
  <c r="K222" i="522" a="1"/>
  <c r="K222" i="522" s="1"/>
  <c r="M222" i="522" s="1"/>
  <c r="H222" i="522"/>
  <c r="N221" i="522"/>
  <c r="K221" i="522" a="1"/>
  <c r="K221" i="522" s="1"/>
  <c r="M221" i="522" s="1"/>
  <c r="H221" i="522"/>
  <c r="N220" i="522"/>
  <c r="K220" i="522" a="1"/>
  <c r="K220" i="522" s="1"/>
  <c r="M220" i="522" s="1"/>
  <c r="H220" i="522"/>
  <c r="N219" i="522"/>
  <c r="K219" i="522"/>
  <c r="M219" i="522" s="1"/>
  <c r="K219" i="522" a="1"/>
  <c r="H219" i="522"/>
  <c r="N218" i="522"/>
  <c r="K218" i="522" a="1"/>
  <c r="K218" i="522" s="1"/>
  <c r="M218" i="522" s="1"/>
  <c r="H218" i="522"/>
  <c r="N217" i="522"/>
  <c r="K217" i="522" a="1"/>
  <c r="K217" i="522" s="1"/>
  <c r="M217" i="522" s="1"/>
  <c r="H217" i="522"/>
  <c r="V216" i="522"/>
  <c r="W216" i="522" s="1"/>
  <c r="N216" i="522"/>
  <c r="K216" i="522" a="1"/>
  <c r="K216" i="522" s="1"/>
  <c r="M216" i="522" s="1"/>
  <c r="J216" i="522" a="1"/>
  <c r="J216" i="522" s="1"/>
  <c r="H216" i="522"/>
  <c r="W215" i="522"/>
  <c r="V215" i="522"/>
  <c r="N215" i="522"/>
  <c r="K215" i="522" a="1"/>
  <c r="K215" i="522" s="1"/>
  <c r="M215" i="522" s="1"/>
  <c r="J215" i="522" a="1"/>
  <c r="J215" i="522" s="1"/>
  <c r="H215" i="522"/>
  <c r="V214" i="522"/>
  <c r="W214" i="522" s="1"/>
  <c r="N214" i="522"/>
  <c r="K214" i="522" a="1"/>
  <c r="K214" i="522" s="1"/>
  <c r="M214" i="522" s="1"/>
  <c r="J214" i="522" a="1"/>
  <c r="J214" i="522" s="1"/>
  <c r="H214" i="522"/>
  <c r="V213" i="522"/>
  <c r="W213" i="522" s="1"/>
  <c r="N213" i="522"/>
  <c r="K213" i="522"/>
  <c r="M213" i="522" s="1"/>
  <c r="K213" i="522" a="1"/>
  <c r="J213" i="522"/>
  <c r="J213" i="522" a="1"/>
  <c r="H213" i="522"/>
  <c r="V212" i="522"/>
  <c r="W212" i="522" s="1"/>
  <c r="N212" i="522"/>
  <c r="K212" i="522" a="1"/>
  <c r="K212" i="522" s="1"/>
  <c r="M212" i="522" s="1"/>
  <c r="J212" i="522" a="1"/>
  <c r="J212" i="522" s="1"/>
  <c r="H212" i="522"/>
  <c r="W211" i="522"/>
  <c r="V211" i="522"/>
  <c r="N211" i="522"/>
  <c r="K211" i="522" a="1"/>
  <c r="K211" i="522" s="1"/>
  <c r="M211" i="522" s="1"/>
  <c r="J211" i="522" a="1"/>
  <c r="J211" i="522" s="1"/>
  <c r="H211" i="522"/>
  <c r="V210" i="522"/>
  <c r="W210" i="522" s="1"/>
  <c r="N210" i="522"/>
  <c r="K210" i="522" a="1"/>
  <c r="K210" i="522" s="1"/>
  <c r="M210" i="522" s="1"/>
  <c r="J210" i="522" a="1"/>
  <c r="J210" i="522" s="1"/>
  <c r="H210" i="522"/>
  <c r="V209" i="522"/>
  <c r="W209" i="522" s="1"/>
  <c r="N209" i="522"/>
  <c r="K209" i="522"/>
  <c r="M209" i="522" s="1"/>
  <c r="K209" i="522" a="1"/>
  <c r="J209" i="522"/>
  <c r="J209" i="522" a="1"/>
  <c r="H209" i="522"/>
  <c r="V208" i="522"/>
  <c r="W208" i="522" s="1"/>
  <c r="N208" i="522"/>
  <c r="K208" i="522" a="1"/>
  <c r="K208" i="522" s="1"/>
  <c r="M208" i="522" s="1"/>
  <c r="J208" i="522" a="1"/>
  <c r="J208" i="522" s="1"/>
  <c r="H208" i="522"/>
  <c r="W207" i="522"/>
  <c r="V207" i="522"/>
  <c r="N207" i="522"/>
  <c r="K207" i="522" a="1"/>
  <c r="K207" i="522" s="1"/>
  <c r="M207" i="522" s="1"/>
  <c r="J207" i="522" a="1"/>
  <c r="J207" i="522" s="1"/>
  <c r="H207" i="522"/>
  <c r="V206" i="522"/>
  <c r="W206" i="522" s="1"/>
  <c r="N206" i="522"/>
  <c r="K206" i="522" a="1"/>
  <c r="K206" i="522" s="1"/>
  <c r="M206" i="522" s="1"/>
  <c r="J206" i="522" a="1"/>
  <c r="J206" i="522" s="1"/>
  <c r="H206" i="522"/>
  <c r="V205" i="522"/>
  <c r="W205" i="522" s="1"/>
  <c r="N205" i="522"/>
  <c r="K205" i="522"/>
  <c r="M205" i="522" s="1"/>
  <c r="K205" i="522" a="1"/>
  <c r="J205" i="522"/>
  <c r="J205" i="522" a="1"/>
  <c r="H205" i="522"/>
  <c r="H204" i="522"/>
  <c r="H203" i="522"/>
  <c r="H202" i="522"/>
  <c r="W201" i="522"/>
  <c r="V201" i="522"/>
  <c r="N201" i="522"/>
  <c r="K201" i="522" a="1"/>
  <c r="K201" i="522" s="1"/>
  <c r="M201" i="522" s="1"/>
  <c r="J201" i="522" a="1"/>
  <c r="J201" i="522" s="1"/>
  <c r="H201" i="522"/>
  <c r="V200" i="522"/>
  <c r="W200" i="522" s="1"/>
  <c r="N200" i="522"/>
  <c r="K200" i="522" a="1"/>
  <c r="K200" i="522" s="1"/>
  <c r="M200" i="522" s="1"/>
  <c r="J200" i="522" a="1"/>
  <c r="J200" i="522" s="1"/>
  <c r="H200" i="522"/>
  <c r="V199" i="522"/>
  <c r="W199" i="522" s="1"/>
  <c r="N199" i="522"/>
  <c r="K199" i="522"/>
  <c r="M199" i="522" s="1"/>
  <c r="K199" i="522" a="1"/>
  <c r="J199" i="522"/>
  <c r="J199" i="522" a="1"/>
  <c r="H199" i="522"/>
  <c r="H198" i="522"/>
  <c r="V197" i="522"/>
  <c r="V254" i="522" s="1"/>
  <c r="W254" i="522" s="1"/>
  <c r="N197" i="522"/>
  <c r="K197" i="522" a="1"/>
  <c r="K197" i="522" s="1"/>
  <c r="J197" i="522" a="1"/>
  <c r="J197" i="522" s="1"/>
  <c r="H197" i="522"/>
  <c r="H254" i="522" s="1"/>
  <c r="AA196" i="522"/>
  <c r="AA329" i="522" s="1"/>
  <c r="Z196" i="522"/>
  <c r="Z329" i="522" s="1"/>
  <c r="Y196" i="522"/>
  <c r="Y329" i="522" s="1"/>
  <c r="X196" i="522"/>
  <c r="X329" i="522" s="1"/>
  <c r="U196" i="522"/>
  <c r="U329" i="522" s="1"/>
  <c r="T196" i="522"/>
  <c r="T329" i="522" s="1"/>
  <c r="S196" i="522"/>
  <c r="S329" i="522" s="1"/>
  <c r="R196" i="522"/>
  <c r="R329" i="522" s="1"/>
  <c r="Q196" i="522"/>
  <c r="Q329" i="522" s="1"/>
  <c r="P196" i="522"/>
  <c r="X332" i="522" s="1"/>
  <c r="O196" i="522"/>
  <c r="O329" i="522" s="1"/>
  <c r="I196" i="522"/>
  <c r="I329" i="522" s="1"/>
  <c r="B337" i="522" s="1"/>
  <c r="G196" i="522"/>
  <c r="G329" i="522" s="1"/>
  <c r="V195" i="522"/>
  <c r="W195" i="522" s="1"/>
  <c r="N195" i="522"/>
  <c r="K195" i="522" a="1"/>
  <c r="K195" i="522" s="1"/>
  <c r="M195" i="522" s="1"/>
  <c r="J195" i="522" a="1"/>
  <c r="J195" i="522" s="1"/>
  <c r="H195" i="522"/>
  <c r="V194" i="522"/>
  <c r="W194" i="522" s="1"/>
  <c r="N194" i="522"/>
  <c r="K194" i="522"/>
  <c r="M194" i="522" s="1"/>
  <c r="K194" i="522" a="1"/>
  <c r="J194" i="522"/>
  <c r="J194" i="522" a="1"/>
  <c r="H194" i="522"/>
  <c r="K193" i="522" a="1"/>
  <c r="K193" i="522" s="1"/>
  <c r="M193" i="522" s="1"/>
  <c r="H193" i="522"/>
  <c r="K192" i="522" a="1"/>
  <c r="K192" i="522" s="1"/>
  <c r="M192" i="522" s="1"/>
  <c r="H192" i="522"/>
  <c r="K191" i="522" a="1"/>
  <c r="K191" i="522" s="1"/>
  <c r="M191" i="522" s="1"/>
  <c r="H191" i="522"/>
  <c r="K190" i="522" a="1"/>
  <c r="K190" i="522" s="1"/>
  <c r="M190" i="522" s="1"/>
  <c r="H190" i="522"/>
  <c r="W189" i="522"/>
  <c r="V189" i="522"/>
  <c r="N189" i="522"/>
  <c r="K189" i="522" a="1"/>
  <c r="K189" i="522" s="1"/>
  <c r="M189" i="522" s="1"/>
  <c r="J189" i="522" a="1"/>
  <c r="J189" i="522" s="1"/>
  <c r="H189" i="522"/>
  <c r="V188" i="522"/>
  <c r="W188" i="522" s="1"/>
  <c r="N188" i="522"/>
  <c r="K188" i="522" a="1"/>
  <c r="K188" i="522" s="1"/>
  <c r="M188" i="522" s="1"/>
  <c r="J188" i="522" a="1"/>
  <c r="J188" i="522" s="1"/>
  <c r="H188" i="522"/>
  <c r="V187" i="522"/>
  <c r="W187" i="522" s="1"/>
  <c r="N187" i="522"/>
  <c r="K187" i="522"/>
  <c r="M187" i="522" s="1"/>
  <c r="K187" i="522" a="1"/>
  <c r="J187" i="522"/>
  <c r="J187" i="522" a="1"/>
  <c r="H187" i="522"/>
  <c r="N186" i="522"/>
  <c r="K186" i="522" a="1"/>
  <c r="K186" i="522" s="1"/>
  <c r="M186" i="522" s="1"/>
  <c r="J186" i="522" a="1"/>
  <c r="J186" i="522" s="1"/>
  <c r="H186" i="522"/>
  <c r="N185" i="522"/>
  <c r="K185" i="522"/>
  <c r="M185" i="522" s="1"/>
  <c r="K185" i="522" a="1"/>
  <c r="J185" i="522"/>
  <c r="J185" i="522" a="1"/>
  <c r="H185" i="522"/>
  <c r="V184" i="522"/>
  <c r="W184" i="522" s="1"/>
  <c r="N184" i="522"/>
  <c r="K184" i="522" a="1"/>
  <c r="K184" i="522" s="1"/>
  <c r="M184" i="522" s="1"/>
  <c r="J184" i="522" a="1"/>
  <c r="J184" i="522" s="1"/>
  <c r="H184" i="522"/>
  <c r="W183" i="522"/>
  <c r="V183" i="522"/>
  <c r="N183" i="522"/>
  <c r="K183" i="522" a="1"/>
  <c r="K183" i="522" s="1"/>
  <c r="M183" i="522" s="1"/>
  <c r="J183" i="522" a="1"/>
  <c r="J183" i="522" s="1"/>
  <c r="H183" i="522"/>
  <c r="N182" i="522"/>
  <c r="K182" i="522" a="1"/>
  <c r="K182" i="522" s="1"/>
  <c r="M182" i="522" s="1"/>
  <c r="H182" i="522"/>
  <c r="N181" i="522"/>
  <c r="K181" i="522" a="1"/>
  <c r="K181" i="522" s="1"/>
  <c r="M181" i="522" s="1"/>
  <c r="H181" i="522"/>
  <c r="V180" i="522"/>
  <c r="W180" i="522" s="1"/>
  <c r="N180" i="522"/>
  <c r="K180" i="522" a="1"/>
  <c r="K180" i="522" s="1"/>
  <c r="M180" i="522" s="1"/>
  <c r="J180" i="522" a="1"/>
  <c r="J180" i="522" s="1"/>
  <c r="H180" i="522"/>
  <c r="V179" i="522"/>
  <c r="W179" i="522" s="1"/>
  <c r="N179" i="522"/>
  <c r="K179" i="522"/>
  <c r="M179" i="522" s="1"/>
  <c r="K179" i="522" a="1"/>
  <c r="J179" i="522"/>
  <c r="J179" i="522" a="1"/>
  <c r="H179" i="522"/>
  <c r="V178" i="522"/>
  <c r="W178" i="522" s="1"/>
  <c r="N178" i="522"/>
  <c r="K178" i="522" a="1"/>
  <c r="K178" i="522" s="1"/>
  <c r="M178" i="522" s="1"/>
  <c r="J178" i="522" a="1"/>
  <c r="J178" i="522" s="1"/>
  <c r="H178" i="522"/>
  <c r="W177" i="522"/>
  <c r="V177" i="522"/>
  <c r="N177" i="522"/>
  <c r="K177" i="522" a="1"/>
  <c r="K177" i="522" s="1"/>
  <c r="M177" i="522" s="1"/>
  <c r="J177" i="522" a="1"/>
  <c r="J177" i="522" s="1"/>
  <c r="H177" i="522"/>
  <c r="V176" i="522"/>
  <c r="W176" i="522" s="1"/>
  <c r="N176" i="522"/>
  <c r="K176" i="522" a="1"/>
  <c r="K176" i="522" s="1"/>
  <c r="M176" i="522" s="1"/>
  <c r="J176" i="522" a="1"/>
  <c r="J176" i="522" s="1"/>
  <c r="H176" i="522"/>
  <c r="V175" i="522"/>
  <c r="V196" i="522" s="1"/>
  <c r="N175" i="522"/>
  <c r="K175" i="522"/>
  <c r="K175" i="522" a="1"/>
  <c r="J175" i="522"/>
  <c r="J175" i="522" a="1"/>
  <c r="H175" i="522"/>
  <c r="H196" i="522" s="1"/>
  <c r="X168" i="522"/>
  <c r="Q520" i="522" s="1"/>
  <c r="X167" i="522"/>
  <c r="Q519" i="522" s="1"/>
  <c r="G167" i="522"/>
  <c r="C167" i="522"/>
  <c r="X166" i="522"/>
  <c r="Q518" i="522" s="1"/>
  <c r="I166" i="522"/>
  <c r="E166" i="522"/>
  <c r="K166" i="522" s="1"/>
  <c r="M166" i="522" s="1"/>
  <c r="I165" i="522"/>
  <c r="E165" i="522"/>
  <c r="K165" i="522" s="1"/>
  <c r="M165" i="522" s="1"/>
  <c r="I164" i="522"/>
  <c r="E164" i="522"/>
  <c r="K164" i="522" s="1"/>
  <c r="M164" i="522" s="1"/>
  <c r="X163" i="522"/>
  <c r="Q515" i="522" s="1"/>
  <c r="I163" i="522"/>
  <c r="I167" i="522" s="1"/>
  <c r="E163" i="522"/>
  <c r="E167" i="522" s="1"/>
  <c r="AA160" i="522"/>
  <c r="Z160" i="522"/>
  <c r="Y160" i="522"/>
  <c r="X160" i="522"/>
  <c r="U160" i="522"/>
  <c r="T160" i="522"/>
  <c r="S160" i="522"/>
  <c r="R160" i="522"/>
  <c r="Q160" i="522"/>
  <c r="P160" i="522"/>
  <c r="O160" i="522"/>
  <c r="R168" i="522" s="1"/>
  <c r="I160" i="522"/>
  <c r="G160" i="522"/>
  <c r="C520" i="522" s="1"/>
  <c r="H159" i="522"/>
  <c r="H158" i="522"/>
  <c r="H157" i="522"/>
  <c r="V156" i="522"/>
  <c r="W156" i="522" s="1"/>
  <c r="N156" i="522"/>
  <c r="K156" i="522"/>
  <c r="K156" i="522" a="1"/>
  <c r="J156" i="522" a="1"/>
  <c r="J156" i="522" s="1"/>
  <c r="D156" i="522"/>
  <c r="H156" i="522" s="1"/>
  <c r="V155" i="522"/>
  <c r="W155" i="522" s="1"/>
  <c r="N155" i="522"/>
  <c r="K155" i="522" a="1"/>
  <c r="K155" i="522" s="1"/>
  <c r="M155" i="522" s="1"/>
  <c r="J155" i="522" a="1"/>
  <c r="J155" i="522" s="1"/>
  <c r="H155" i="522"/>
  <c r="H154" i="522"/>
  <c r="H153" i="522"/>
  <c r="V152" i="522"/>
  <c r="W152" i="522" s="1"/>
  <c r="N152" i="522"/>
  <c r="K152" i="522"/>
  <c r="M152" i="522" s="1"/>
  <c r="K152" i="522" a="1"/>
  <c r="J152" i="522"/>
  <c r="J152" i="522" a="1"/>
  <c r="H152" i="522"/>
  <c r="V151" i="522"/>
  <c r="W151" i="522" s="1"/>
  <c r="N151" i="522"/>
  <c r="K151" i="522" a="1"/>
  <c r="K151" i="522" s="1"/>
  <c r="M151" i="522" s="1"/>
  <c r="J151" i="522" a="1"/>
  <c r="J151" i="522" s="1"/>
  <c r="H151" i="522"/>
  <c r="H150" i="522"/>
  <c r="V149" i="522"/>
  <c r="W149" i="522" s="1"/>
  <c r="N149" i="522"/>
  <c r="K149" i="522" a="1"/>
  <c r="K149" i="522" s="1"/>
  <c r="M149" i="522" s="1"/>
  <c r="J149" i="522" a="1"/>
  <c r="J149" i="522" s="1"/>
  <c r="H149" i="522"/>
  <c r="W148" i="522"/>
  <c r="V148" i="522"/>
  <c r="N148" i="522"/>
  <c r="K148" i="522" a="1"/>
  <c r="K148" i="522" s="1"/>
  <c r="M148" i="522" s="1"/>
  <c r="J148" i="522" a="1"/>
  <c r="J148" i="522" s="1"/>
  <c r="H148" i="522"/>
  <c r="V147" i="522"/>
  <c r="W147" i="522" s="1"/>
  <c r="N147" i="522"/>
  <c r="K147" i="522" a="1"/>
  <c r="K147" i="522" s="1"/>
  <c r="M147" i="522" s="1"/>
  <c r="J147" i="522" a="1"/>
  <c r="J147" i="522" s="1"/>
  <c r="H147" i="522"/>
  <c r="V146" i="522"/>
  <c r="V160" i="522" s="1"/>
  <c r="W160" i="522" s="1"/>
  <c r="N146" i="522"/>
  <c r="K146" i="522"/>
  <c r="K146" i="522" a="1"/>
  <c r="J146" i="522"/>
  <c r="J146" i="522" a="1"/>
  <c r="H146" i="522"/>
  <c r="H160" i="522" s="1"/>
  <c r="AA145" i="522"/>
  <c r="Z145" i="522"/>
  <c r="Y145" i="522"/>
  <c r="X145" i="522"/>
  <c r="U145" i="522"/>
  <c r="T145" i="522"/>
  <c r="S145" i="522"/>
  <c r="Q145" i="522"/>
  <c r="P145" i="522"/>
  <c r="O145" i="522"/>
  <c r="R167" i="522" s="1"/>
  <c r="I145" i="522"/>
  <c r="G145" i="522"/>
  <c r="C519" i="522" s="1"/>
  <c r="V144" i="522"/>
  <c r="W144" i="522" s="1"/>
  <c r="N144" i="522"/>
  <c r="K144" i="522" a="1"/>
  <c r="K144" i="522" s="1"/>
  <c r="M144" i="522" s="1"/>
  <c r="J144" i="522" a="1"/>
  <c r="J144" i="522" s="1"/>
  <c r="H144" i="522"/>
  <c r="H143" i="522"/>
  <c r="V142" i="522"/>
  <c r="W142" i="522" s="1"/>
  <c r="N142" i="522"/>
  <c r="K142" i="522" a="1"/>
  <c r="K142" i="522" s="1"/>
  <c r="M142" i="522" s="1"/>
  <c r="J142" i="522" a="1"/>
  <c r="J142" i="522" s="1"/>
  <c r="H142" i="522"/>
  <c r="W141" i="522"/>
  <c r="V141" i="522"/>
  <c r="N141" i="522"/>
  <c r="K141" i="522" a="1"/>
  <c r="K141" i="522" s="1"/>
  <c r="M141" i="522" s="1"/>
  <c r="J141" i="522" a="1"/>
  <c r="J141" i="522" s="1"/>
  <c r="H141" i="522"/>
  <c r="V140" i="522"/>
  <c r="W140" i="522" s="1"/>
  <c r="N140" i="522"/>
  <c r="K140" i="522" a="1"/>
  <c r="K140" i="522" s="1"/>
  <c r="M140" i="522" s="1"/>
  <c r="J140" i="522" a="1"/>
  <c r="J140" i="522" s="1"/>
  <c r="H140" i="522"/>
  <c r="V139" i="522"/>
  <c r="W139" i="522" s="1"/>
  <c r="N139" i="522"/>
  <c r="K139" i="522"/>
  <c r="M139" i="522" s="1"/>
  <c r="K139" i="522" a="1"/>
  <c r="J139" i="522"/>
  <c r="J139" i="522" a="1"/>
  <c r="H139" i="522"/>
  <c r="V138" i="522"/>
  <c r="N138" i="522"/>
  <c r="N145" i="522" s="1"/>
  <c r="K138" i="522" a="1"/>
  <c r="K138" i="522" s="1"/>
  <c r="J138" i="522" a="1"/>
  <c r="J138" i="522" s="1"/>
  <c r="H138" i="522"/>
  <c r="AA137" i="522"/>
  <c r="Z137" i="522"/>
  <c r="Y137" i="522"/>
  <c r="X137" i="522"/>
  <c r="U137" i="522"/>
  <c r="T137" i="522"/>
  <c r="S137" i="522"/>
  <c r="Q137" i="522"/>
  <c r="P137" i="522"/>
  <c r="O137" i="522"/>
  <c r="I137" i="522"/>
  <c r="G137" i="522"/>
  <c r="C518" i="522" s="1"/>
  <c r="V136" i="522"/>
  <c r="W136" i="522" s="1"/>
  <c r="N136" i="522"/>
  <c r="K136" i="522"/>
  <c r="M136" i="522" s="1"/>
  <c r="K136" i="522" a="1"/>
  <c r="J136" i="522"/>
  <c r="J136" i="522" a="1"/>
  <c r="H136" i="522"/>
  <c r="V135" i="522"/>
  <c r="W135" i="522" s="1"/>
  <c r="N135" i="522"/>
  <c r="K135" i="522" a="1"/>
  <c r="K135" i="522" s="1"/>
  <c r="M135" i="522" s="1"/>
  <c r="J135" i="522" a="1"/>
  <c r="J135" i="522" s="1"/>
  <c r="H135" i="522"/>
  <c r="W134" i="522"/>
  <c r="V134" i="522"/>
  <c r="N134" i="522"/>
  <c r="K134" i="522" a="1"/>
  <c r="K134" i="522" s="1"/>
  <c r="M134" i="522" s="1"/>
  <c r="J134" i="522" a="1"/>
  <c r="J134" i="522" s="1"/>
  <c r="H134" i="522"/>
  <c r="V133" i="522"/>
  <c r="W133" i="522" s="1"/>
  <c r="N133" i="522"/>
  <c r="K133" i="522" a="1"/>
  <c r="K133" i="522" s="1"/>
  <c r="M133" i="522" s="1"/>
  <c r="J133" i="522" a="1"/>
  <c r="J133" i="522" s="1"/>
  <c r="H133" i="522"/>
  <c r="V132" i="522"/>
  <c r="W132" i="522" s="1"/>
  <c r="N132" i="522"/>
  <c r="K132" i="522"/>
  <c r="M132" i="522" s="1"/>
  <c r="K132" i="522" a="1"/>
  <c r="J132" i="522"/>
  <c r="J132" i="522" a="1"/>
  <c r="H132" i="522"/>
  <c r="V131" i="522"/>
  <c r="W131" i="522" s="1"/>
  <c r="N131" i="522"/>
  <c r="K131" i="522" a="1"/>
  <c r="K131" i="522" s="1"/>
  <c r="M131" i="522" s="1"/>
  <c r="J131" i="522" a="1"/>
  <c r="J131" i="522" s="1"/>
  <c r="H131" i="522"/>
  <c r="W130" i="522"/>
  <c r="V130" i="522"/>
  <c r="N130" i="522"/>
  <c r="K130" i="522" a="1"/>
  <c r="K130" i="522" s="1"/>
  <c r="M130" i="522" s="1"/>
  <c r="J130" i="522" a="1"/>
  <c r="J130" i="522" s="1"/>
  <c r="H130" i="522"/>
  <c r="V129" i="522"/>
  <c r="W129" i="522" s="1"/>
  <c r="N129" i="522"/>
  <c r="K129" i="522" a="1"/>
  <c r="K129" i="522" s="1"/>
  <c r="M129" i="522" s="1"/>
  <c r="J129" i="522" a="1"/>
  <c r="J129" i="522" s="1"/>
  <c r="H129" i="522"/>
  <c r="V128" i="522"/>
  <c r="W128" i="522" s="1"/>
  <c r="N128" i="522"/>
  <c r="K128" i="522"/>
  <c r="M128" i="522" s="1"/>
  <c r="K128" i="522" a="1"/>
  <c r="J128" i="522"/>
  <c r="J128" i="522" a="1"/>
  <c r="H128" i="522"/>
  <c r="V127" i="522"/>
  <c r="W127" i="522" s="1"/>
  <c r="N127" i="522"/>
  <c r="K127" i="522" a="1"/>
  <c r="K127" i="522" s="1"/>
  <c r="M127" i="522" s="1"/>
  <c r="J127" i="522" a="1"/>
  <c r="J127" i="522" s="1"/>
  <c r="H127" i="522"/>
  <c r="W126" i="522"/>
  <c r="V126" i="522"/>
  <c r="N126" i="522"/>
  <c r="K126" i="522" a="1"/>
  <c r="K126" i="522" s="1"/>
  <c r="M126" i="522" s="1"/>
  <c r="J126" i="522" a="1"/>
  <c r="J126" i="522" s="1"/>
  <c r="H126" i="522"/>
  <c r="V125" i="522"/>
  <c r="W125" i="522" s="1"/>
  <c r="N125" i="522"/>
  <c r="K125" i="522" a="1"/>
  <c r="K125" i="522" s="1"/>
  <c r="M125" i="522" s="1"/>
  <c r="J125" i="522" a="1"/>
  <c r="J125" i="522" s="1"/>
  <c r="H125" i="522"/>
  <c r="V124" i="522"/>
  <c r="W124" i="522" s="1"/>
  <c r="N124" i="522"/>
  <c r="K124" i="522"/>
  <c r="M124" i="522" s="1"/>
  <c r="K124" i="522" a="1"/>
  <c r="J124" i="522"/>
  <c r="J124" i="522" a="1"/>
  <c r="H124" i="522"/>
  <c r="V123" i="522"/>
  <c r="W123" i="522" s="1"/>
  <c r="N123" i="522"/>
  <c r="K123" i="522" a="1"/>
  <c r="K123" i="522" s="1"/>
  <c r="M123" i="522" s="1"/>
  <c r="J123" i="522" a="1"/>
  <c r="J123" i="522" s="1"/>
  <c r="H123" i="522"/>
  <c r="W122" i="522"/>
  <c r="V122" i="522"/>
  <c r="N122" i="522"/>
  <c r="N137" i="522" s="1"/>
  <c r="K122" i="522" a="1"/>
  <c r="K122" i="522" s="1"/>
  <c r="J122" i="522" a="1"/>
  <c r="J122" i="522" s="1"/>
  <c r="H122" i="522"/>
  <c r="AA121" i="522"/>
  <c r="Z121" i="522"/>
  <c r="Y121" i="522"/>
  <c r="X121" i="522"/>
  <c r="U121" i="522"/>
  <c r="T121" i="522"/>
  <c r="S121" i="522"/>
  <c r="R121" i="522"/>
  <c r="Q121" i="522"/>
  <c r="P121" i="522"/>
  <c r="O121" i="522"/>
  <c r="R165" i="522" s="1"/>
  <c r="I121" i="522"/>
  <c r="G121" i="522"/>
  <c r="C517" i="522" s="1"/>
  <c r="V120" i="522"/>
  <c r="W120" i="522" s="1"/>
  <c r="N120" i="522"/>
  <c r="K120" i="522" a="1"/>
  <c r="K120" i="522" s="1"/>
  <c r="M120" i="522" s="1"/>
  <c r="J120" i="522" a="1"/>
  <c r="J120" i="522" s="1"/>
  <c r="H120" i="522"/>
  <c r="W119" i="522"/>
  <c r="V119" i="522"/>
  <c r="N119" i="522"/>
  <c r="K119" i="522" a="1"/>
  <c r="K119" i="522" s="1"/>
  <c r="M119" i="522" s="1"/>
  <c r="J119" i="522" a="1"/>
  <c r="J119" i="522" s="1"/>
  <c r="H119" i="522"/>
  <c r="V118" i="522"/>
  <c r="W118" i="522" s="1"/>
  <c r="N118" i="522"/>
  <c r="K118" i="522" a="1"/>
  <c r="K118" i="522" s="1"/>
  <c r="M118" i="522" s="1"/>
  <c r="J118" i="522" a="1"/>
  <c r="J118" i="522" s="1"/>
  <c r="H118" i="522"/>
  <c r="K117" i="522" a="1"/>
  <c r="K117" i="522" s="1"/>
  <c r="H117" i="522"/>
  <c r="K116" i="522" a="1"/>
  <c r="K116" i="522" s="1"/>
  <c r="H116" i="522"/>
  <c r="K115" i="522"/>
  <c r="K115" i="522" a="1"/>
  <c r="H115" i="522"/>
  <c r="V114" i="522"/>
  <c r="W114" i="522" s="1"/>
  <c r="N114" i="522"/>
  <c r="K114" i="522" a="1"/>
  <c r="K114" i="522" s="1"/>
  <c r="M114" i="522" s="1"/>
  <c r="J114" i="522" a="1"/>
  <c r="J114" i="522" s="1"/>
  <c r="H114" i="522"/>
  <c r="V113" i="522"/>
  <c r="W113" i="522" s="1"/>
  <c r="N113" i="522"/>
  <c r="K113" i="522" a="1"/>
  <c r="K113" i="522" s="1"/>
  <c r="M113" i="522" s="1"/>
  <c r="J113" i="522" a="1"/>
  <c r="J113" i="522" s="1"/>
  <c r="H113" i="522"/>
  <c r="N112" i="522"/>
  <c r="K112" i="522" a="1"/>
  <c r="K112" i="522" s="1"/>
  <c r="M112" i="522" s="1"/>
  <c r="H112" i="522"/>
  <c r="N111" i="522"/>
  <c r="K111" i="522" a="1"/>
  <c r="K111" i="522" s="1"/>
  <c r="M111" i="522" s="1"/>
  <c r="H111" i="522"/>
  <c r="N110" i="522"/>
  <c r="K110" i="522" a="1"/>
  <c r="K110" i="522" s="1"/>
  <c r="M110" i="522" s="1"/>
  <c r="H110" i="522"/>
  <c r="N109" i="522"/>
  <c r="K109" i="522" a="1"/>
  <c r="K109" i="522" s="1"/>
  <c r="M109" i="522" s="1"/>
  <c r="H109" i="522"/>
  <c r="N108" i="522"/>
  <c r="K108" i="522" a="1"/>
  <c r="K108" i="522" s="1"/>
  <c r="M108" i="522" s="1"/>
  <c r="H108" i="522"/>
  <c r="N107" i="522"/>
  <c r="K107" i="522" a="1"/>
  <c r="K107" i="522" s="1"/>
  <c r="M107" i="522" s="1"/>
  <c r="H107" i="522"/>
  <c r="V106" i="522"/>
  <c r="W106" i="522" s="1"/>
  <c r="N106" i="522"/>
  <c r="K106" i="522" a="1"/>
  <c r="K106" i="522" s="1"/>
  <c r="M106" i="522" s="1"/>
  <c r="J106" i="522" a="1"/>
  <c r="J106" i="522" s="1"/>
  <c r="H106" i="522"/>
  <c r="V105" i="522"/>
  <c r="W105" i="522" s="1"/>
  <c r="N105" i="522"/>
  <c r="K105" i="522" a="1"/>
  <c r="K105" i="522" s="1"/>
  <c r="M105" i="522" s="1"/>
  <c r="J105" i="522" a="1"/>
  <c r="J105" i="522" s="1"/>
  <c r="H105" i="522"/>
  <c r="V104" i="522"/>
  <c r="W104" i="522" s="1"/>
  <c r="N104" i="522"/>
  <c r="K104" i="522" a="1"/>
  <c r="K104" i="522" s="1"/>
  <c r="M104" i="522" s="1"/>
  <c r="J104" i="522" a="1"/>
  <c r="J104" i="522" s="1"/>
  <c r="H104" i="522"/>
  <c r="V103" i="522"/>
  <c r="W103" i="522" s="1"/>
  <c r="N103" i="522"/>
  <c r="K103" i="522" a="1"/>
  <c r="K103" i="522" s="1"/>
  <c r="M103" i="522" s="1"/>
  <c r="J103" i="522" a="1"/>
  <c r="J103" i="522" s="1"/>
  <c r="H103" i="522"/>
  <c r="V102" i="522"/>
  <c r="W102" i="522" s="1"/>
  <c r="N102" i="522"/>
  <c r="K102" i="522" a="1"/>
  <c r="K102" i="522" s="1"/>
  <c r="M102" i="522" s="1"/>
  <c r="J102" i="522" a="1"/>
  <c r="J102" i="522" s="1"/>
  <c r="H102" i="522"/>
  <c r="V101" i="522"/>
  <c r="W101" i="522" s="1"/>
  <c r="N101" i="522"/>
  <c r="K101" i="522" a="1"/>
  <c r="K101" i="522" s="1"/>
  <c r="M101" i="522" s="1"/>
  <c r="J101" i="522" a="1"/>
  <c r="J101" i="522" s="1"/>
  <c r="H101" i="522"/>
  <c r="V100" i="522"/>
  <c r="W100" i="522" s="1"/>
  <c r="N100" i="522"/>
  <c r="K100" i="522" a="1"/>
  <c r="K100" i="522" s="1"/>
  <c r="M100" i="522" s="1"/>
  <c r="J100" i="522" a="1"/>
  <c r="J100" i="522" s="1"/>
  <c r="H100" i="522"/>
  <c r="V99" i="522"/>
  <c r="W99" i="522" s="1"/>
  <c r="N99" i="522"/>
  <c r="K99" i="522" a="1"/>
  <c r="K99" i="522" s="1"/>
  <c r="M99" i="522" s="1"/>
  <c r="J99" i="522" a="1"/>
  <c r="J99" i="522" s="1"/>
  <c r="H99" i="522"/>
  <c r="V98" i="522"/>
  <c r="W98" i="522" s="1"/>
  <c r="N98" i="522"/>
  <c r="K98" i="522" a="1"/>
  <c r="K98" i="522" s="1"/>
  <c r="M98" i="522" s="1"/>
  <c r="J98" i="522" a="1"/>
  <c r="J98" i="522" s="1"/>
  <c r="H98" i="522"/>
  <c r="V97" i="522"/>
  <c r="W97" i="522" s="1"/>
  <c r="N97" i="522"/>
  <c r="K97" i="522" a="1"/>
  <c r="K97" i="522" s="1"/>
  <c r="M97" i="522" s="1"/>
  <c r="J97" i="522" a="1"/>
  <c r="J97" i="522" s="1"/>
  <c r="H97" i="522"/>
  <c r="V96" i="522"/>
  <c r="W96" i="522" s="1"/>
  <c r="N96" i="522"/>
  <c r="K96" i="522" a="1"/>
  <c r="K96" i="522" s="1"/>
  <c r="M96" i="522" s="1"/>
  <c r="J96" i="522" a="1"/>
  <c r="J96" i="522" s="1"/>
  <c r="H96" i="522"/>
  <c r="V95" i="522"/>
  <c r="W95" i="522" s="1"/>
  <c r="N95" i="522"/>
  <c r="K95" i="522" a="1"/>
  <c r="K95" i="522" s="1"/>
  <c r="M95" i="522" s="1"/>
  <c r="J95" i="522" a="1"/>
  <c r="J95" i="522" s="1"/>
  <c r="H95" i="522"/>
  <c r="K94" i="522" a="1"/>
  <c r="K94" i="522" s="1"/>
  <c r="M94" i="522" s="1"/>
  <c r="H94" i="522"/>
  <c r="V93" i="522"/>
  <c r="W93" i="522" s="1"/>
  <c r="N93" i="522"/>
  <c r="K93" i="522" a="1"/>
  <c r="K93" i="522" s="1"/>
  <c r="M93" i="522" s="1"/>
  <c r="J93" i="522" a="1"/>
  <c r="J93" i="522" s="1"/>
  <c r="H93" i="522"/>
  <c r="V92" i="522"/>
  <c r="W92" i="522" s="1"/>
  <c r="N92" i="522"/>
  <c r="K92" i="522" a="1"/>
  <c r="K92" i="522" s="1"/>
  <c r="M92" i="522" s="1"/>
  <c r="J92" i="522" a="1"/>
  <c r="J92" i="522" s="1"/>
  <c r="H92" i="522"/>
  <c r="V91" i="522"/>
  <c r="W91" i="522" s="1"/>
  <c r="N91" i="522"/>
  <c r="K91" i="522" a="1"/>
  <c r="K91" i="522" s="1"/>
  <c r="M91" i="522" s="1"/>
  <c r="J91" i="522" a="1"/>
  <c r="J91" i="522" s="1"/>
  <c r="H91" i="522"/>
  <c r="V90" i="522"/>
  <c r="W90" i="522" s="1"/>
  <c r="N90" i="522"/>
  <c r="K90" i="522" a="1"/>
  <c r="K90" i="522" s="1"/>
  <c r="M90" i="522" s="1"/>
  <c r="J90" i="522" a="1"/>
  <c r="J90" i="522" s="1"/>
  <c r="H90" i="522"/>
  <c r="V89" i="522"/>
  <c r="W89" i="522" s="1"/>
  <c r="N89" i="522"/>
  <c r="K89" i="522" a="1"/>
  <c r="K89" i="522" s="1"/>
  <c r="M89" i="522" s="1"/>
  <c r="J89" i="522" a="1"/>
  <c r="J89" i="522" s="1"/>
  <c r="H89" i="522"/>
  <c r="V88" i="522"/>
  <c r="W88" i="522" s="1"/>
  <c r="N88" i="522"/>
  <c r="K88" i="522" a="1"/>
  <c r="K88" i="522" s="1"/>
  <c r="M88" i="522" s="1"/>
  <c r="J88" i="522" a="1"/>
  <c r="J88" i="522" s="1"/>
  <c r="H88" i="522"/>
  <c r="V87" i="522"/>
  <c r="N87" i="522"/>
  <c r="K87" i="522" a="1"/>
  <c r="K87" i="522" s="1"/>
  <c r="J87" i="522" a="1"/>
  <c r="J87" i="522" s="1"/>
  <c r="H87" i="522"/>
  <c r="AA86" i="522"/>
  <c r="Z86" i="522"/>
  <c r="Y86" i="522"/>
  <c r="X86" i="522"/>
  <c r="U86" i="522"/>
  <c r="T86" i="522"/>
  <c r="S86" i="522"/>
  <c r="R86" i="522"/>
  <c r="Q86" i="522"/>
  <c r="P86" i="522"/>
  <c r="O86" i="522"/>
  <c r="I86" i="522"/>
  <c r="G86" i="522"/>
  <c r="C516" i="522" s="1"/>
  <c r="K85" i="522" a="1"/>
  <c r="K85" i="522" s="1"/>
  <c r="H85" i="522"/>
  <c r="K84" i="522" a="1"/>
  <c r="K84" i="522" s="1"/>
  <c r="H84" i="522"/>
  <c r="K83" i="522" a="1"/>
  <c r="K83" i="522" s="1"/>
  <c r="H83" i="522"/>
  <c r="K82" i="522" a="1"/>
  <c r="K82" i="522" s="1"/>
  <c r="H82" i="522"/>
  <c r="K81" i="522" a="1"/>
  <c r="K81" i="522" s="1"/>
  <c r="H81" i="522"/>
  <c r="K80" i="522"/>
  <c r="K80" i="522" a="1"/>
  <c r="H80" i="522"/>
  <c r="K79" i="522" a="1"/>
  <c r="K79" i="522" s="1"/>
  <c r="M79" i="522" s="1"/>
  <c r="H79" i="522"/>
  <c r="K78" i="522" a="1"/>
  <c r="K78" i="522" s="1"/>
  <c r="M78" i="522" s="1"/>
  <c r="H78" i="522"/>
  <c r="K77" i="522" a="1"/>
  <c r="K77" i="522" s="1"/>
  <c r="M77" i="522" s="1"/>
  <c r="H77" i="522"/>
  <c r="K76" i="522" a="1"/>
  <c r="K76" i="522" s="1"/>
  <c r="M76" i="522" s="1"/>
  <c r="H76" i="522"/>
  <c r="V75" i="522"/>
  <c r="W75" i="522" s="1"/>
  <c r="N75" i="522"/>
  <c r="K75" i="522" a="1"/>
  <c r="K75" i="522" s="1"/>
  <c r="M75" i="522" s="1"/>
  <c r="J75" i="522" a="1"/>
  <c r="J75" i="522" s="1"/>
  <c r="H75" i="522"/>
  <c r="V74" i="522"/>
  <c r="W74" i="522" s="1"/>
  <c r="N74" i="522"/>
  <c r="K74" i="522" a="1"/>
  <c r="K74" i="522" s="1"/>
  <c r="M74" i="522" s="1"/>
  <c r="J74" i="522" a="1"/>
  <c r="J74" i="522" s="1"/>
  <c r="H74" i="522"/>
  <c r="V73" i="522"/>
  <c r="W73" i="522" s="1"/>
  <c r="N73" i="522"/>
  <c r="K73" i="522"/>
  <c r="M73" i="522" s="1"/>
  <c r="K73" i="522" a="1"/>
  <c r="J73" i="522"/>
  <c r="J73" i="522" a="1"/>
  <c r="H73" i="522"/>
  <c r="V72" i="522"/>
  <c r="W72" i="522" s="1"/>
  <c r="N72" i="522"/>
  <c r="K72" i="522" a="1"/>
  <c r="K72" i="522" s="1"/>
  <c r="M72" i="522" s="1"/>
  <c r="J72" i="522" a="1"/>
  <c r="J72" i="522" s="1"/>
  <c r="H72" i="522"/>
  <c r="H71" i="522"/>
  <c r="V70" i="522"/>
  <c r="W70" i="522" s="1"/>
  <c r="N70" i="522"/>
  <c r="K70" i="522" a="1"/>
  <c r="K70" i="522" s="1"/>
  <c r="M70" i="522" s="1"/>
  <c r="J70" i="522" a="1"/>
  <c r="J70" i="522" s="1"/>
  <c r="H70" i="522"/>
  <c r="V69" i="522"/>
  <c r="W69" i="522" s="1"/>
  <c r="N69" i="522"/>
  <c r="K69" i="522" a="1"/>
  <c r="K69" i="522" s="1"/>
  <c r="M69" i="522" s="1"/>
  <c r="J69" i="522" a="1"/>
  <c r="J69" i="522" s="1"/>
  <c r="H69" i="522"/>
  <c r="K68" i="522" a="1"/>
  <c r="K68" i="522" s="1"/>
  <c r="H68" i="522"/>
  <c r="K67" i="522" a="1"/>
  <c r="K67" i="522" s="1"/>
  <c r="H67" i="522"/>
  <c r="V66" i="522"/>
  <c r="W66" i="522" s="1"/>
  <c r="N66" i="522"/>
  <c r="K66" i="522" a="1"/>
  <c r="K66" i="522" s="1"/>
  <c r="M66" i="522" s="1"/>
  <c r="J66" i="522" a="1"/>
  <c r="J66" i="522" s="1"/>
  <c r="H66" i="522"/>
  <c r="V65" i="522"/>
  <c r="W65" i="522" s="1"/>
  <c r="N65" i="522"/>
  <c r="K65" i="522" a="1"/>
  <c r="K65" i="522" s="1"/>
  <c r="M65" i="522" s="1"/>
  <c r="J65" i="522" a="1"/>
  <c r="J65" i="522" s="1"/>
  <c r="H65" i="522"/>
  <c r="V64" i="522"/>
  <c r="W64" i="522" s="1"/>
  <c r="N64" i="522"/>
  <c r="K64" i="522" a="1"/>
  <c r="K64" i="522" s="1"/>
  <c r="M64" i="522" s="1"/>
  <c r="J64" i="522" a="1"/>
  <c r="J64" i="522" s="1"/>
  <c r="H64" i="522"/>
  <c r="V63" i="522"/>
  <c r="W63" i="522" s="1"/>
  <c r="N63" i="522"/>
  <c r="K63" i="522" a="1"/>
  <c r="K63" i="522" s="1"/>
  <c r="M63" i="522" s="1"/>
  <c r="J63" i="522" a="1"/>
  <c r="J63" i="522" s="1"/>
  <c r="H63" i="522"/>
  <c r="V62" i="522"/>
  <c r="W62" i="522" s="1"/>
  <c r="N62" i="522"/>
  <c r="K62" i="522" a="1"/>
  <c r="K62" i="522" s="1"/>
  <c r="M62" i="522" s="1"/>
  <c r="J62" i="522" a="1"/>
  <c r="J62" i="522" s="1"/>
  <c r="H62" i="522"/>
  <c r="V61" i="522"/>
  <c r="W61" i="522" s="1"/>
  <c r="N61" i="522"/>
  <c r="K61" i="522" a="1"/>
  <c r="K61" i="522" s="1"/>
  <c r="M61" i="522" s="1"/>
  <c r="J61" i="522" a="1"/>
  <c r="J61" i="522" s="1"/>
  <c r="H61" i="522"/>
  <c r="V60" i="522"/>
  <c r="W60" i="522" s="1"/>
  <c r="N60" i="522"/>
  <c r="K60" i="522" a="1"/>
  <c r="K60" i="522" s="1"/>
  <c r="M60" i="522" s="1"/>
  <c r="J60" i="522" a="1"/>
  <c r="J60" i="522" s="1"/>
  <c r="H60" i="522"/>
  <c r="V59" i="522"/>
  <c r="W59" i="522" s="1"/>
  <c r="N59" i="522"/>
  <c r="K59" i="522" a="1"/>
  <c r="K59" i="522" s="1"/>
  <c r="M59" i="522" s="1"/>
  <c r="J59" i="522" a="1"/>
  <c r="J59" i="522" s="1"/>
  <c r="H59" i="522"/>
  <c r="V58" i="522"/>
  <c r="W58" i="522" s="1"/>
  <c r="N58" i="522"/>
  <c r="K58" i="522" a="1"/>
  <c r="K58" i="522" s="1"/>
  <c r="M58" i="522" s="1"/>
  <c r="J58" i="522" a="1"/>
  <c r="J58" i="522" s="1"/>
  <c r="H58" i="522"/>
  <c r="V57" i="522"/>
  <c r="W57" i="522" s="1"/>
  <c r="N57" i="522"/>
  <c r="K57" i="522" a="1"/>
  <c r="K57" i="522" s="1"/>
  <c r="M57" i="522" s="1"/>
  <c r="J57" i="522" a="1"/>
  <c r="J57" i="522" s="1"/>
  <c r="H57" i="522"/>
  <c r="K56" i="522" a="1"/>
  <c r="K56" i="522" s="1"/>
  <c r="M56" i="522" s="1"/>
  <c r="H56" i="522"/>
  <c r="K55" i="522" a="1"/>
  <c r="K55" i="522" s="1"/>
  <c r="M55" i="522" s="1"/>
  <c r="H55" i="522"/>
  <c r="K54" i="522" a="1"/>
  <c r="K54" i="522" s="1"/>
  <c r="M54" i="522" s="1"/>
  <c r="H54" i="522"/>
  <c r="K53" i="522" a="1"/>
  <c r="K53" i="522" s="1"/>
  <c r="M53" i="522" s="1"/>
  <c r="H53" i="522"/>
  <c r="N52" i="522"/>
  <c r="K52" i="522" a="1"/>
  <c r="K52" i="522" s="1"/>
  <c r="M52" i="522" s="1"/>
  <c r="H52" i="522"/>
  <c r="N51" i="522"/>
  <c r="K51" i="522" a="1"/>
  <c r="K51" i="522" s="1"/>
  <c r="M51" i="522" s="1"/>
  <c r="H51" i="522"/>
  <c r="N50" i="522"/>
  <c r="K50" i="522" a="1"/>
  <c r="K50" i="522" s="1"/>
  <c r="M50" i="522" s="1"/>
  <c r="H50" i="522"/>
  <c r="N49" i="522"/>
  <c r="K49" i="522" a="1"/>
  <c r="K49" i="522" s="1"/>
  <c r="M49" i="522" s="1"/>
  <c r="H49" i="522"/>
  <c r="V48" i="522"/>
  <c r="W48" i="522" s="1"/>
  <c r="N48" i="522"/>
  <c r="K48" i="522" a="1"/>
  <c r="K48" i="522" s="1"/>
  <c r="M48" i="522" s="1"/>
  <c r="J48" i="522" a="1"/>
  <c r="J48" i="522" s="1"/>
  <c r="H48" i="522"/>
  <c r="V47" i="522"/>
  <c r="W47" i="522" s="1"/>
  <c r="N47" i="522"/>
  <c r="K47" i="522" a="1"/>
  <c r="K47" i="522" s="1"/>
  <c r="M47" i="522" s="1"/>
  <c r="J47" i="522" a="1"/>
  <c r="J47" i="522" s="1"/>
  <c r="H47" i="522"/>
  <c r="V46" i="522"/>
  <c r="W46" i="522" s="1"/>
  <c r="N46" i="522"/>
  <c r="K46" i="522" a="1"/>
  <c r="K46" i="522" s="1"/>
  <c r="M46" i="522" s="1"/>
  <c r="J46" i="522" a="1"/>
  <c r="J46" i="522" s="1"/>
  <c r="H46" i="522"/>
  <c r="V45" i="522"/>
  <c r="W45" i="522" s="1"/>
  <c r="N45" i="522"/>
  <c r="K45" i="522" a="1"/>
  <c r="K45" i="522" s="1"/>
  <c r="M45" i="522" s="1"/>
  <c r="J45" i="522" a="1"/>
  <c r="J45" i="522" s="1"/>
  <c r="H45" i="522"/>
  <c r="V44" i="522"/>
  <c r="W44" i="522" s="1"/>
  <c r="N44" i="522"/>
  <c r="K44" i="522" a="1"/>
  <c r="K44" i="522" s="1"/>
  <c r="M44" i="522" s="1"/>
  <c r="J44" i="522" a="1"/>
  <c r="J44" i="522" s="1"/>
  <c r="H44" i="522"/>
  <c r="V43" i="522"/>
  <c r="W43" i="522" s="1"/>
  <c r="N43" i="522"/>
  <c r="K43" i="522" a="1"/>
  <c r="K43" i="522" s="1"/>
  <c r="M43" i="522" s="1"/>
  <c r="J43" i="522" a="1"/>
  <c r="J43" i="522" s="1"/>
  <c r="H43" i="522"/>
  <c r="V42" i="522"/>
  <c r="W42" i="522" s="1"/>
  <c r="N42" i="522"/>
  <c r="K42" i="522" a="1"/>
  <c r="K42" i="522" s="1"/>
  <c r="M42" i="522" s="1"/>
  <c r="J42" i="522" a="1"/>
  <c r="J42" i="522" s="1"/>
  <c r="H42" i="522"/>
  <c r="V41" i="522"/>
  <c r="W41" i="522" s="1"/>
  <c r="N41" i="522"/>
  <c r="K41" i="522" a="1"/>
  <c r="K41" i="522" s="1"/>
  <c r="M41" i="522" s="1"/>
  <c r="J41" i="522" a="1"/>
  <c r="J41" i="522" s="1"/>
  <c r="H41" i="522"/>
  <c r="V40" i="522"/>
  <c r="W40" i="522" s="1"/>
  <c r="N40" i="522"/>
  <c r="K40" i="522" a="1"/>
  <c r="K40" i="522" s="1"/>
  <c r="M40" i="522" s="1"/>
  <c r="J40" i="522" a="1"/>
  <c r="J40" i="522" s="1"/>
  <c r="H40" i="522"/>
  <c r="V39" i="522"/>
  <c r="W39" i="522" s="1"/>
  <c r="N39" i="522"/>
  <c r="K39" i="522" a="1"/>
  <c r="K39" i="522" s="1"/>
  <c r="M39" i="522" s="1"/>
  <c r="J39" i="522" a="1"/>
  <c r="J39" i="522" s="1"/>
  <c r="H39" i="522"/>
  <c r="V38" i="522"/>
  <c r="W38" i="522" s="1"/>
  <c r="N38" i="522"/>
  <c r="K38" i="522"/>
  <c r="M38" i="522" s="1"/>
  <c r="K38" i="522" a="1"/>
  <c r="J38" i="522"/>
  <c r="J38" i="522" a="1"/>
  <c r="H38" i="522"/>
  <c r="V37" i="522"/>
  <c r="W37" i="522" s="1"/>
  <c r="N37" i="522"/>
  <c r="K37" i="522" a="1"/>
  <c r="K37" i="522" s="1"/>
  <c r="M37" i="522" s="1"/>
  <c r="J37" i="522" a="1"/>
  <c r="J37" i="522" s="1"/>
  <c r="H37" i="522"/>
  <c r="H36" i="522"/>
  <c r="H35" i="522"/>
  <c r="H34" i="522"/>
  <c r="V33" i="522"/>
  <c r="W33" i="522" s="1"/>
  <c r="N33" i="522"/>
  <c r="K33" i="522" a="1"/>
  <c r="K33" i="522" s="1"/>
  <c r="M33" i="522" s="1"/>
  <c r="J33" i="522" a="1"/>
  <c r="J33" i="522" s="1"/>
  <c r="H33" i="522"/>
  <c r="V32" i="522"/>
  <c r="W32" i="522" s="1"/>
  <c r="N32" i="522"/>
  <c r="K32" i="522" a="1"/>
  <c r="K32" i="522" s="1"/>
  <c r="M32" i="522" s="1"/>
  <c r="J32" i="522" a="1"/>
  <c r="J32" i="522" s="1"/>
  <c r="H32" i="522"/>
  <c r="V31" i="522"/>
  <c r="W31" i="522" s="1"/>
  <c r="N31" i="522"/>
  <c r="K31" i="522" a="1"/>
  <c r="K31" i="522" s="1"/>
  <c r="M31" i="522" s="1"/>
  <c r="J31" i="522" a="1"/>
  <c r="J31" i="522" s="1"/>
  <c r="H31" i="522"/>
  <c r="K30" i="522" a="1"/>
  <c r="K30" i="522" s="1"/>
  <c r="H30" i="522"/>
  <c r="V29" i="522"/>
  <c r="V86" i="522" s="1"/>
  <c r="W86" i="522" s="1"/>
  <c r="N29" i="522"/>
  <c r="N86" i="522" s="1"/>
  <c r="K29" i="522" a="1"/>
  <c r="K29" i="522" s="1"/>
  <c r="J29" i="522" a="1"/>
  <c r="J29" i="522" s="1"/>
  <c r="H29" i="522"/>
  <c r="H86" i="522" s="1"/>
  <c r="AA28" i="522"/>
  <c r="AA161" i="522" s="1"/>
  <c r="Z28" i="522"/>
  <c r="Z161" i="522" s="1"/>
  <c r="Y28" i="522"/>
  <c r="Y161" i="522" s="1"/>
  <c r="X28" i="522"/>
  <c r="X161" i="522" s="1"/>
  <c r="U28" i="522"/>
  <c r="U161" i="522" s="1"/>
  <c r="T28" i="522"/>
  <c r="T161" i="522" s="1"/>
  <c r="S28" i="522"/>
  <c r="S161" i="522" s="1"/>
  <c r="R28" i="522"/>
  <c r="R161" i="522" s="1"/>
  <c r="Q28" i="522"/>
  <c r="Q161" i="522" s="1"/>
  <c r="P28" i="522"/>
  <c r="X164" i="522" s="1"/>
  <c r="O28" i="522"/>
  <c r="O161" i="522" s="1"/>
  <c r="I28" i="522"/>
  <c r="I161" i="522" s="1"/>
  <c r="B169" i="522" s="1"/>
  <c r="G28" i="522"/>
  <c r="C515" i="522" s="1"/>
  <c r="V27" i="522"/>
  <c r="W27" i="522" s="1"/>
  <c r="N27" i="522"/>
  <c r="K27" i="522" a="1"/>
  <c r="K27" i="522" s="1"/>
  <c r="M27" i="522" s="1"/>
  <c r="J27" i="522" a="1"/>
  <c r="J27" i="522" s="1"/>
  <c r="H27" i="522"/>
  <c r="V26" i="522"/>
  <c r="W26" i="522" s="1"/>
  <c r="N26" i="522"/>
  <c r="K26" i="522" a="1"/>
  <c r="K26" i="522" s="1"/>
  <c r="M26" i="522" s="1"/>
  <c r="J26" i="522" a="1"/>
  <c r="J26" i="522" s="1"/>
  <c r="H26" i="522"/>
  <c r="K25" i="522" a="1"/>
  <c r="K25" i="522" s="1"/>
  <c r="M25" i="522" s="1"/>
  <c r="J25" i="522" a="1"/>
  <c r="J25" i="522" s="1"/>
  <c r="H25" i="522"/>
  <c r="K24" i="522" a="1"/>
  <c r="K24" i="522" s="1"/>
  <c r="M24" i="522" s="1"/>
  <c r="J24" i="522" a="1"/>
  <c r="J24" i="522" s="1"/>
  <c r="H24" i="522"/>
  <c r="K23" i="522" a="1"/>
  <c r="K23" i="522" s="1"/>
  <c r="M23" i="522" s="1"/>
  <c r="J23" i="522" a="1"/>
  <c r="J23" i="522" s="1"/>
  <c r="H23" i="522"/>
  <c r="K22" i="522" a="1"/>
  <c r="K22" i="522" s="1"/>
  <c r="M22" i="522" s="1"/>
  <c r="J22" i="522" a="1"/>
  <c r="J22" i="522" s="1"/>
  <c r="H22" i="522"/>
  <c r="V21" i="522"/>
  <c r="W21" i="522" s="1"/>
  <c r="N21" i="522"/>
  <c r="K21" i="522" a="1"/>
  <c r="K21" i="522" s="1"/>
  <c r="M21" i="522" s="1"/>
  <c r="J21" i="522" a="1"/>
  <c r="J21" i="522" s="1"/>
  <c r="H21" i="522"/>
  <c r="V20" i="522"/>
  <c r="W20" i="522" s="1"/>
  <c r="N20" i="522"/>
  <c r="K20" i="522" a="1"/>
  <c r="K20" i="522" s="1"/>
  <c r="M20" i="522" s="1"/>
  <c r="J20" i="522" a="1"/>
  <c r="J20" i="522" s="1"/>
  <c r="H20" i="522"/>
  <c r="V19" i="522"/>
  <c r="W19" i="522" s="1"/>
  <c r="N19" i="522"/>
  <c r="K19" i="522" a="1"/>
  <c r="K19" i="522" s="1"/>
  <c r="M19" i="522" s="1"/>
  <c r="J19" i="522" a="1"/>
  <c r="J19" i="522" s="1"/>
  <c r="H19" i="522"/>
  <c r="N18" i="522"/>
  <c r="K18" i="522" a="1"/>
  <c r="K18" i="522" s="1"/>
  <c r="M18" i="522" s="1"/>
  <c r="J18" i="522" a="1"/>
  <c r="J18" i="522" s="1"/>
  <c r="H18" i="522"/>
  <c r="N17" i="522"/>
  <c r="K17" i="522" a="1"/>
  <c r="K17" i="522" s="1"/>
  <c r="M17" i="522" s="1"/>
  <c r="J17" i="522" a="1"/>
  <c r="J17" i="522" s="1"/>
  <c r="H17" i="522"/>
  <c r="V16" i="522"/>
  <c r="W16" i="522" s="1"/>
  <c r="N16" i="522"/>
  <c r="K16" i="522" a="1"/>
  <c r="K16" i="522" s="1"/>
  <c r="M16" i="522" s="1"/>
  <c r="J16" i="522" a="1"/>
  <c r="J16" i="522" s="1"/>
  <c r="H16" i="522"/>
  <c r="V15" i="522"/>
  <c r="W15" i="522" s="1"/>
  <c r="N15" i="522"/>
  <c r="K15" i="522" a="1"/>
  <c r="K15" i="522" s="1"/>
  <c r="M15" i="522" s="1"/>
  <c r="J15" i="522" a="1"/>
  <c r="J15" i="522" s="1"/>
  <c r="H15" i="522"/>
  <c r="N14" i="522"/>
  <c r="K14" i="522" a="1"/>
  <c r="K14" i="522" s="1"/>
  <c r="M14" i="522" s="1"/>
  <c r="H14" i="522"/>
  <c r="N13" i="522"/>
  <c r="K13" i="522" a="1"/>
  <c r="K13" i="522" s="1"/>
  <c r="M13" i="522" s="1"/>
  <c r="H13" i="522"/>
  <c r="V12" i="522"/>
  <c r="W12" i="522" s="1"/>
  <c r="N12" i="522"/>
  <c r="K12" i="522" a="1"/>
  <c r="K12" i="522" s="1"/>
  <c r="M12" i="522" s="1"/>
  <c r="J12" i="522" a="1"/>
  <c r="J12" i="522" s="1"/>
  <c r="H12" i="522"/>
  <c r="V11" i="522"/>
  <c r="W11" i="522" s="1"/>
  <c r="N11" i="522"/>
  <c r="K11" i="522" a="1"/>
  <c r="K11" i="522" s="1"/>
  <c r="M11" i="522" s="1"/>
  <c r="J11" i="522" a="1"/>
  <c r="J11" i="522" s="1"/>
  <c r="H11" i="522"/>
  <c r="V10" i="522"/>
  <c r="W10" i="522" s="1"/>
  <c r="N10" i="522"/>
  <c r="K10" i="522" a="1"/>
  <c r="K10" i="522" s="1"/>
  <c r="M10" i="522" s="1"/>
  <c r="J10" i="522" a="1"/>
  <c r="J10" i="522" s="1"/>
  <c r="H10" i="522"/>
  <c r="V9" i="522"/>
  <c r="W9" i="522" s="1"/>
  <c r="N9" i="522"/>
  <c r="K9" i="522" a="1"/>
  <c r="K9" i="522" s="1"/>
  <c r="M9" i="522" s="1"/>
  <c r="J9" i="522" a="1"/>
  <c r="J9" i="522" s="1"/>
  <c r="H9" i="522"/>
  <c r="V8" i="522"/>
  <c r="W8" i="522" s="1"/>
  <c r="N8" i="522"/>
  <c r="K8" i="522" a="1"/>
  <c r="K8" i="522" s="1"/>
  <c r="M8" i="522" s="1"/>
  <c r="J8" i="522" a="1"/>
  <c r="J8" i="522" s="1"/>
  <c r="H8" i="522"/>
  <c r="V7" i="522"/>
  <c r="N7" i="522"/>
  <c r="N28" i="522" s="1"/>
  <c r="K7" i="522" a="1"/>
  <c r="K7" i="522" s="1"/>
  <c r="J7" i="522" a="1"/>
  <c r="J7" i="522" s="1"/>
  <c r="H7" i="522"/>
  <c r="S518" i="524" l="1"/>
  <c r="S520" i="524"/>
  <c r="S515" i="524" a="1"/>
  <c r="S515" i="524" s="1"/>
  <c r="S519" i="524"/>
  <c r="S516" i="524"/>
  <c r="M516" i="524"/>
  <c r="M520" i="524"/>
  <c r="M518" i="524"/>
  <c r="M517" i="524"/>
  <c r="M519" i="524"/>
  <c r="S517" i="524"/>
  <c r="I337" i="524"/>
  <c r="M337" i="524" s="1"/>
  <c r="G511" i="524"/>
  <c r="K512" i="524"/>
  <c r="O512" i="524" s="1" a="1"/>
  <c r="O512" i="524" s="1"/>
  <c r="G511" i="523"/>
  <c r="K512" i="523"/>
  <c r="O512" i="523" s="1" a="1"/>
  <c r="O512" i="523" s="1"/>
  <c r="S521" i="523"/>
  <c r="M517" i="523"/>
  <c r="M516" i="523"/>
  <c r="M515" i="523" a="1"/>
  <c r="M515" i="523" s="1"/>
  <c r="M519" i="523"/>
  <c r="M518" i="523"/>
  <c r="J457" i="522" a="1"/>
  <c r="J457" i="522" s="1"/>
  <c r="J289" i="522" a="1"/>
  <c r="J289" i="522" s="1"/>
  <c r="H473" i="522"/>
  <c r="N457" i="522"/>
  <c r="H457" i="522"/>
  <c r="H498" i="522" s="1"/>
  <c r="E505" i="522" s="1"/>
  <c r="J364" i="522" a="1"/>
  <c r="J364" i="522" s="1"/>
  <c r="N364" i="522"/>
  <c r="W343" i="522"/>
  <c r="N422" i="522"/>
  <c r="W365" i="522"/>
  <c r="R336" i="522"/>
  <c r="M305" i="522"/>
  <c r="W328" i="522"/>
  <c r="N305" i="522"/>
  <c r="W290" i="522"/>
  <c r="W255" i="522"/>
  <c r="H289" i="522"/>
  <c r="H329" i="522" s="1"/>
  <c r="E336" i="522" s="1"/>
  <c r="K289" i="522"/>
  <c r="N196" i="522"/>
  <c r="W175" i="522"/>
  <c r="N254" i="522"/>
  <c r="K196" i="522"/>
  <c r="K137" i="522"/>
  <c r="J137" i="522" a="1"/>
  <c r="J137" i="522" s="1"/>
  <c r="K160" i="522"/>
  <c r="H137" i="522"/>
  <c r="V137" i="522"/>
  <c r="W137" i="522" s="1"/>
  <c r="R166" i="522"/>
  <c r="H145" i="522"/>
  <c r="V145" i="522"/>
  <c r="W145" i="522" s="1"/>
  <c r="N160" i="522"/>
  <c r="W146" i="522"/>
  <c r="J160" i="522" a="1"/>
  <c r="J160" i="522" s="1"/>
  <c r="H121" i="522"/>
  <c r="V121" i="522"/>
  <c r="W121" i="522" s="1"/>
  <c r="H28" i="522"/>
  <c r="H161" i="522" s="1"/>
  <c r="E168" i="522" s="1"/>
  <c r="V28" i="522"/>
  <c r="R164" i="522"/>
  <c r="N121" i="522"/>
  <c r="N161" i="522" s="1"/>
  <c r="B170" i="522" s="1"/>
  <c r="W7" i="522"/>
  <c r="K28" i="522"/>
  <c r="V161" i="522"/>
  <c r="I170" i="522" s="1"/>
  <c r="W28" i="522"/>
  <c r="W161" i="522" s="1"/>
  <c r="K516" i="522"/>
  <c r="K517" i="522"/>
  <c r="K519" i="522"/>
  <c r="K520" i="522"/>
  <c r="C511" i="522"/>
  <c r="Q516" i="522"/>
  <c r="K86" i="522"/>
  <c r="M29" i="522"/>
  <c r="M86" i="522" s="1"/>
  <c r="K121" i="522"/>
  <c r="M87" i="522"/>
  <c r="M121" i="522" s="1"/>
  <c r="K518" i="522"/>
  <c r="M138" i="522"/>
  <c r="M145" i="522" s="1"/>
  <c r="K145" i="522"/>
  <c r="M7" i="522"/>
  <c r="M28" i="522" s="1"/>
  <c r="C521" i="522"/>
  <c r="E515" i="522" s="1"/>
  <c r="M122" i="522"/>
  <c r="M137" i="522" s="1"/>
  <c r="W138" i="522"/>
  <c r="J145" i="522" a="1"/>
  <c r="J145" i="522" s="1"/>
  <c r="M146" i="522"/>
  <c r="M160" i="522" s="1"/>
  <c r="G161" i="522"/>
  <c r="P161" i="522"/>
  <c r="X165" i="522" s="1"/>
  <c r="X170" i="522" s="1"/>
  <c r="K163" i="522"/>
  <c r="R163" i="522"/>
  <c r="M175" i="522"/>
  <c r="M196" i="522" s="1"/>
  <c r="J329" i="522" a="1"/>
  <c r="J329" i="522" s="1"/>
  <c r="M336" i="522" s="1"/>
  <c r="B336" i="522"/>
  <c r="J28" i="522" a="1"/>
  <c r="J28" i="522" s="1"/>
  <c r="W29" i="522"/>
  <c r="J86" i="522" a="1"/>
  <c r="J86" i="522" s="1"/>
  <c r="W87" i="522"/>
  <c r="J121" i="522" a="1"/>
  <c r="J121" i="522" s="1"/>
  <c r="W196" i="522"/>
  <c r="W329" i="522" s="1"/>
  <c r="J196" i="522" a="1"/>
  <c r="J196" i="522" s="1"/>
  <c r="K254" i="522"/>
  <c r="M197" i="522"/>
  <c r="M254" i="522" s="1"/>
  <c r="K313" i="522"/>
  <c r="M306" i="522"/>
  <c r="M313" i="522" s="1"/>
  <c r="K328" i="522"/>
  <c r="M314" i="522"/>
  <c r="M328" i="522" s="1"/>
  <c r="M255" i="522"/>
  <c r="M289" i="522" s="1"/>
  <c r="K305" i="522"/>
  <c r="V328" i="522"/>
  <c r="V329" i="522" s="1"/>
  <c r="I338" i="522" s="1"/>
  <c r="M338" i="522" s="1" a="1"/>
  <c r="M338" i="522" s="1"/>
  <c r="P329" i="522"/>
  <c r="X333" i="522" s="1"/>
  <c r="K331" i="522"/>
  <c r="R331" i="522"/>
  <c r="K364" i="522"/>
  <c r="W364" i="522"/>
  <c r="W197" i="522"/>
  <c r="W306" i="522"/>
  <c r="M343" i="522"/>
  <c r="M364" i="522" s="1"/>
  <c r="K422" i="522"/>
  <c r="M423" i="522"/>
  <c r="M457" i="522" s="1"/>
  <c r="K457" i="522"/>
  <c r="B505" i="522"/>
  <c r="J498" i="522" a="1"/>
  <c r="J498" i="522" s="1"/>
  <c r="M505" i="522" s="1"/>
  <c r="R500" i="522"/>
  <c r="X500" i="522"/>
  <c r="O498" i="522"/>
  <c r="X501" i="522" s="1"/>
  <c r="M365" i="522"/>
  <c r="M422" i="522" s="1"/>
  <c r="W423" i="522"/>
  <c r="M458" i="522"/>
  <c r="M473" i="522" s="1"/>
  <c r="K473" i="522"/>
  <c r="V473" i="522"/>
  <c r="W473" i="522" s="1"/>
  <c r="K481" i="522"/>
  <c r="M474" i="522"/>
  <c r="M481" i="522" s="1"/>
  <c r="V481" i="522"/>
  <c r="W481" i="522" s="1"/>
  <c r="W497" i="522"/>
  <c r="V497" i="522"/>
  <c r="R525" i="522"/>
  <c r="S525" i="522" a="1"/>
  <c r="S525" i="522" s="1"/>
  <c r="R502" i="522"/>
  <c r="R503" i="522"/>
  <c r="M482" i="522"/>
  <c r="M497" i="522" s="1"/>
  <c r="R505" i="522"/>
  <c r="K504" i="522"/>
  <c r="M500" i="522"/>
  <c r="J527" i="522"/>
  <c r="Q524" i="522"/>
  <c r="R526" i="522"/>
  <c r="S526" i="522" a="1"/>
  <c r="S526" i="522" s="1"/>
  <c r="E504" i="522"/>
  <c r="T524" i="522" a="1"/>
  <c r="T524" i="522" s="1"/>
  <c r="T525" i="522" a="1"/>
  <c r="T525" i="522" s="1"/>
  <c r="T526" i="522" a="1"/>
  <c r="T526" i="522" s="1"/>
  <c r="C527" i="522"/>
  <c r="T527" i="522" s="1" a="1"/>
  <c r="T527" i="522" s="1"/>
  <c r="G120" i="521"/>
  <c r="G121" i="521"/>
  <c r="K511" i="524" l="1"/>
  <c r="O511" i="524" s="1"/>
  <c r="K510" i="524"/>
  <c r="S521" i="524"/>
  <c r="K511" i="523"/>
  <c r="O511" i="523" s="1"/>
  <c r="K510" i="523"/>
  <c r="N498" i="522"/>
  <c r="B507" i="522" s="1"/>
  <c r="E507" i="522" s="1"/>
  <c r="K329" i="522"/>
  <c r="G510" i="522"/>
  <c r="E520" i="522"/>
  <c r="E519" i="522"/>
  <c r="N329" i="522"/>
  <c r="B338" i="522" s="1"/>
  <c r="E338" i="522" s="1"/>
  <c r="E170" i="522"/>
  <c r="E516" i="522"/>
  <c r="Z166" i="522"/>
  <c r="Z167" i="522"/>
  <c r="E518" i="522"/>
  <c r="E517" i="522"/>
  <c r="Z168" i="522"/>
  <c r="E337" i="522"/>
  <c r="I337" i="522" s="1"/>
  <c r="M337" i="522" s="1"/>
  <c r="L329" i="522"/>
  <c r="I336" i="522" s="1"/>
  <c r="R524" i="522"/>
  <c r="R527" i="522" s="1"/>
  <c r="Q527" i="522"/>
  <c r="S527" i="522" s="1" a="1"/>
  <c r="S527" i="522" s="1"/>
  <c r="S524" i="522" a="1"/>
  <c r="S524" i="522" s="1"/>
  <c r="R507" i="522"/>
  <c r="T505" i="522" s="1"/>
  <c r="V498" i="522"/>
  <c r="R338" i="522"/>
  <c r="T331" i="522" s="1" a="1"/>
  <c r="T331" i="522" s="1"/>
  <c r="Z169" i="522"/>
  <c r="Z163" i="522" a="1"/>
  <c r="Z163" i="522" s="1"/>
  <c r="K515" i="522"/>
  <c r="R170" i="522"/>
  <c r="T163" i="522" s="1" a="1"/>
  <c r="T163" i="522" s="1"/>
  <c r="Q517" i="522"/>
  <c r="Z165" i="522"/>
  <c r="M504" i="522"/>
  <c r="T502" i="522"/>
  <c r="X507" i="522"/>
  <c r="Z500" i="522" s="1" a="1"/>
  <c r="Z500" i="522" s="1"/>
  <c r="M498" i="522"/>
  <c r="K498" i="522"/>
  <c r="M331" i="522"/>
  <c r="K335" i="522"/>
  <c r="M335" i="522" s="1"/>
  <c r="X338" i="522"/>
  <c r="Z333" i="522" s="1"/>
  <c r="M329" i="522"/>
  <c r="M163" i="522"/>
  <c r="K167" i="522"/>
  <c r="M167" i="522" s="1"/>
  <c r="J161" i="522" a="1"/>
  <c r="J161" i="522" s="1"/>
  <c r="M168" i="522" s="1"/>
  <c r="B168" i="522"/>
  <c r="C510" i="522" s="1"/>
  <c r="E521" i="522"/>
  <c r="M161" i="522"/>
  <c r="Z164" i="522"/>
  <c r="K161" i="522"/>
  <c r="E169" i="522" s="1"/>
  <c r="G428" i="521"/>
  <c r="G426" i="521"/>
  <c r="I428" i="521"/>
  <c r="I427" i="521"/>
  <c r="I426" i="521"/>
  <c r="I119" i="521"/>
  <c r="I120" i="521"/>
  <c r="C512" i="522" l="1"/>
  <c r="G512" i="522" s="1"/>
  <c r="O510" i="522" a="1"/>
  <c r="O510" i="522" s="1"/>
  <c r="E506" i="522"/>
  <c r="I506" i="522" s="1"/>
  <c r="M506" i="522" s="1"/>
  <c r="L498" i="522"/>
  <c r="I505" i="522" s="1"/>
  <c r="Z506" i="522"/>
  <c r="Z503" i="522"/>
  <c r="Z502" i="522"/>
  <c r="Z505" i="522"/>
  <c r="Z504" i="522"/>
  <c r="M170" i="522" a="1"/>
  <c r="M170" i="522" s="1"/>
  <c r="Q521" i="522"/>
  <c r="K521" i="522"/>
  <c r="T169" i="522"/>
  <c r="T164" i="522"/>
  <c r="T165" i="522"/>
  <c r="T167" i="522"/>
  <c r="T168" i="522"/>
  <c r="T166" i="522"/>
  <c r="T500" i="522" a="1"/>
  <c r="T500" i="522" s="1"/>
  <c r="Z501" i="522"/>
  <c r="G511" i="522"/>
  <c r="K511" i="522" s="1"/>
  <c r="O511" i="522" s="1"/>
  <c r="I169" i="522"/>
  <c r="M169" i="522" s="1"/>
  <c r="L161" i="522"/>
  <c r="I168" i="522" s="1"/>
  <c r="Z337" i="522"/>
  <c r="Z331" i="522" a="1"/>
  <c r="Z331" i="522" s="1"/>
  <c r="Z332" i="522"/>
  <c r="Z334" i="522"/>
  <c r="Z335" i="522"/>
  <c r="Z336" i="522"/>
  <c r="M515" i="522" a="1"/>
  <c r="M515" i="522" s="1"/>
  <c r="T337" i="522"/>
  <c r="T332" i="522"/>
  <c r="T335" i="522"/>
  <c r="T333" i="522"/>
  <c r="T334" i="522"/>
  <c r="T336" i="522"/>
  <c r="I507" i="522"/>
  <c r="W498" i="522"/>
  <c r="T506" i="522"/>
  <c r="T504" i="522"/>
  <c r="T501" i="522"/>
  <c r="T503" i="522"/>
  <c r="D525" i="521"/>
  <c r="D526" i="521"/>
  <c r="D524" i="521"/>
  <c r="C524" i="521" s="1"/>
  <c r="J524" i="521" s="1"/>
  <c r="G427" i="521"/>
  <c r="G154" i="521"/>
  <c r="G93" i="521"/>
  <c r="G119" i="521"/>
  <c r="P527" i="521"/>
  <c r="O527" i="521"/>
  <c r="N527" i="521"/>
  <c r="M527" i="521"/>
  <c r="L527" i="521"/>
  <c r="K527" i="521"/>
  <c r="I527" i="521"/>
  <c r="H527" i="521"/>
  <c r="G527" i="521"/>
  <c r="F527" i="521"/>
  <c r="E527" i="521"/>
  <c r="C526" i="521"/>
  <c r="J526" i="521" s="1"/>
  <c r="Q526" i="521" s="1"/>
  <c r="C525" i="521"/>
  <c r="J525" i="521" s="1"/>
  <c r="Q525" i="521" s="1"/>
  <c r="G508" i="521"/>
  <c r="N508" i="521" s="1"/>
  <c r="X506" i="521"/>
  <c r="X505" i="521"/>
  <c r="X504" i="521"/>
  <c r="G504" i="521"/>
  <c r="C504" i="521"/>
  <c r="X503" i="521"/>
  <c r="I503" i="521"/>
  <c r="E503" i="521"/>
  <c r="K503" i="521" s="1"/>
  <c r="M503" i="521" s="1"/>
  <c r="X502" i="521"/>
  <c r="I502" i="521"/>
  <c r="E502" i="521"/>
  <c r="K502" i="521" s="1"/>
  <c r="M502" i="521" s="1"/>
  <c r="I501" i="521"/>
  <c r="E501" i="521"/>
  <c r="K501" i="521" s="1"/>
  <c r="M501" i="521" s="1"/>
  <c r="I500" i="521"/>
  <c r="I504" i="521" s="1"/>
  <c r="E500" i="521"/>
  <c r="E504" i="521" s="1"/>
  <c r="AA497" i="521"/>
  <c r="Z497" i="521"/>
  <c r="Y497" i="521"/>
  <c r="X497" i="521"/>
  <c r="U497" i="521"/>
  <c r="T497" i="521"/>
  <c r="S497" i="521"/>
  <c r="R497" i="521"/>
  <c r="Q497" i="521"/>
  <c r="P497" i="521"/>
  <c r="O497" i="521"/>
  <c r="R505" i="521" s="1"/>
  <c r="I497" i="521"/>
  <c r="G497" i="521"/>
  <c r="J497" i="521" s="1" a="1"/>
  <c r="J497" i="521" s="1"/>
  <c r="H496" i="521"/>
  <c r="H495" i="521"/>
  <c r="H494" i="521"/>
  <c r="D493" i="521"/>
  <c r="H493" i="521" s="1"/>
  <c r="V492" i="521"/>
  <c r="W492" i="521" s="1"/>
  <c r="N492" i="521"/>
  <c r="K492" i="521" a="1"/>
  <c r="K492" i="521" s="1"/>
  <c r="M492" i="521" s="1"/>
  <c r="J492" i="521" a="1"/>
  <c r="J492" i="521" s="1"/>
  <c r="H492" i="521"/>
  <c r="H491" i="521"/>
  <c r="H490" i="521"/>
  <c r="V489" i="521"/>
  <c r="W489" i="521" s="1"/>
  <c r="N489" i="521"/>
  <c r="K489" i="521"/>
  <c r="M489" i="521" s="1"/>
  <c r="K489" i="521" a="1"/>
  <c r="J489" i="521"/>
  <c r="J489" i="521" a="1"/>
  <c r="H489" i="521"/>
  <c r="V488" i="521"/>
  <c r="W488" i="521" s="1"/>
  <c r="N488" i="521"/>
  <c r="K488" i="521" a="1"/>
  <c r="K488" i="521" s="1"/>
  <c r="M488" i="521" s="1"/>
  <c r="J488" i="521" a="1"/>
  <c r="J488" i="521" s="1"/>
  <c r="H488" i="521"/>
  <c r="H487" i="521"/>
  <c r="H486" i="521"/>
  <c r="V485" i="521"/>
  <c r="W485" i="521" s="1"/>
  <c r="N485" i="521"/>
  <c r="K485" i="521" a="1"/>
  <c r="K485" i="521" s="1"/>
  <c r="M485" i="521" s="1"/>
  <c r="J485" i="521" a="1"/>
  <c r="J485" i="521" s="1"/>
  <c r="H485" i="521"/>
  <c r="V484" i="521"/>
  <c r="W484" i="521" s="1"/>
  <c r="N484" i="521"/>
  <c r="K484" i="521" a="1"/>
  <c r="K484" i="521" s="1"/>
  <c r="M484" i="521" s="1"/>
  <c r="J484" i="521" a="1"/>
  <c r="J484" i="521" s="1"/>
  <c r="H484" i="521"/>
  <c r="V483" i="521"/>
  <c r="W483" i="521" s="1"/>
  <c r="N483" i="521"/>
  <c r="K483" i="521"/>
  <c r="M483" i="521" s="1"/>
  <c r="K483" i="521" a="1"/>
  <c r="J483" i="521"/>
  <c r="J483" i="521" a="1"/>
  <c r="H483" i="521"/>
  <c r="V482" i="521"/>
  <c r="V497" i="521" s="1"/>
  <c r="N482" i="521"/>
  <c r="N497" i="521" s="1"/>
  <c r="K482" i="521" a="1"/>
  <c r="K482" i="521" s="1"/>
  <c r="J482" i="521" a="1"/>
  <c r="J482" i="521" s="1"/>
  <c r="H482" i="521"/>
  <c r="H497" i="521" s="1"/>
  <c r="AA481" i="521"/>
  <c r="Z481" i="521"/>
  <c r="Y481" i="521"/>
  <c r="X481" i="521"/>
  <c r="U481" i="521"/>
  <c r="T481" i="521"/>
  <c r="S481" i="521"/>
  <c r="Q481" i="521"/>
  <c r="P481" i="521"/>
  <c r="O481" i="521"/>
  <c r="I481" i="521"/>
  <c r="G481" i="521"/>
  <c r="J481" i="521" s="1" a="1"/>
  <c r="J481" i="521" s="1"/>
  <c r="V480" i="521"/>
  <c r="W480" i="521" s="1"/>
  <c r="N480" i="521"/>
  <c r="K480" i="521" a="1"/>
  <c r="K480" i="521" s="1"/>
  <c r="M480" i="521" s="1"/>
  <c r="J480" i="521" a="1"/>
  <c r="J480" i="521" s="1"/>
  <c r="H480" i="521"/>
  <c r="H479" i="521"/>
  <c r="V478" i="521"/>
  <c r="W478" i="521" s="1"/>
  <c r="N478" i="521"/>
  <c r="K478" i="521"/>
  <c r="M478" i="521" s="1"/>
  <c r="K478" i="521" a="1"/>
  <c r="J478" i="521"/>
  <c r="J478" i="521" a="1"/>
  <c r="H478" i="521"/>
  <c r="V477" i="521"/>
  <c r="W477" i="521" s="1"/>
  <c r="N477" i="521"/>
  <c r="K477" i="521" a="1"/>
  <c r="K477" i="521" s="1"/>
  <c r="M477" i="521" s="1"/>
  <c r="J477" i="521" a="1"/>
  <c r="J477" i="521" s="1"/>
  <c r="H477" i="521"/>
  <c r="V476" i="521"/>
  <c r="W476" i="521" s="1"/>
  <c r="N476" i="521"/>
  <c r="K476" i="521"/>
  <c r="M476" i="521" s="1"/>
  <c r="K476" i="521" a="1"/>
  <c r="J476" i="521"/>
  <c r="J476" i="521" a="1"/>
  <c r="H476" i="521"/>
  <c r="V475" i="521"/>
  <c r="W475" i="521" s="1"/>
  <c r="N475" i="521"/>
  <c r="K475" i="521" a="1"/>
  <c r="K475" i="521" s="1"/>
  <c r="M475" i="521" s="1"/>
  <c r="J475" i="521" a="1"/>
  <c r="J475" i="521" s="1"/>
  <c r="H475" i="521"/>
  <c r="V474" i="521"/>
  <c r="V481" i="521" s="1"/>
  <c r="W481" i="521" s="1"/>
  <c r="N474" i="521"/>
  <c r="N481" i="521" s="1"/>
  <c r="K474" i="521"/>
  <c r="M474" i="521" s="1"/>
  <c r="K474" i="521" a="1"/>
  <c r="J474" i="521"/>
  <c r="J474" i="521" a="1"/>
  <c r="H474" i="521"/>
  <c r="H481" i="521" s="1"/>
  <c r="AA473" i="521"/>
  <c r="Z473" i="521"/>
  <c r="Y473" i="521"/>
  <c r="X473" i="521"/>
  <c r="U473" i="521"/>
  <c r="T473" i="521"/>
  <c r="S473" i="521"/>
  <c r="Q473" i="521"/>
  <c r="P473" i="521"/>
  <c r="O473" i="521"/>
  <c r="R503" i="521" s="1"/>
  <c r="I473" i="521"/>
  <c r="G473" i="521"/>
  <c r="J473" i="521" s="1" a="1"/>
  <c r="J473" i="521" s="1"/>
  <c r="V472" i="521"/>
  <c r="W472" i="521" s="1"/>
  <c r="N472" i="521"/>
  <c r="K472" i="521" a="1"/>
  <c r="K472" i="521" s="1"/>
  <c r="M472" i="521" s="1"/>
  <c r="J472" i="521" a="1"/>
  <c r="J472" i="521" s="1"/>
  <c r="H472" i="521"/>
  <c r="W471" i="521"/>
  <c r="V471" i="521"/>
  <c r="N471" i="521"/>
  <c r="K471" i="521" a="1"/>
  <c r="K471" i="521" s="1"/>
  <c r="M471" i="521" s="1"/>
  <c r="J471" i="521" a="1"/>
  <c r="J471" i="521" s="1"/>
  <c r="H471" i="521"/>
  <c r="V470" i="521"/>
  <c r="W470" i="521" s="1"/>
  <c r="N470" i="521"/>
  <c r="K470" i="521" a="1"/>
  <c r="K470" i="521" s="1"/>
  <c r="M470" i="521" s="1"/>
  <c r="J470" i="521" a="1"/>
  <c r="J470" i="521" s="1"/>
  <c r="H470" i="521"/>
  <c r="V469" i="521"/>
  <c r="W469" i="521" s="1"/>
  <c r="N469" i="521"/>
  <c r="K469" i="521"/>
  <c r="M469" i="521" s="1"/>
  <c r="K469" i="521" a="1"/>
  <c r="J469" i="521"/>
  <c r="J469" i="521" a="1"/>
  <c r="H469" i="521"/>
  <c r="V468" i="521"/>
  <c r="W468" i="521" s="1"/>
  <c r="N468" i="521"/>
  <c r="K468" i="521" a="1"/>
  <c r="K468" i="521" s="1"/>
  <c r="M468" i="521" s="1"/>
  <c r="J468" i="521" a="1"/>
  <c r="J468" i="521" s="1"/>
  <c r="H468" i="521"/>
  <c r="W467" i="521"/>
  <c r="V467" i="521"/>
  <c r="N467" i="521"/>
  <c r="K467" i="521" a="1"/>
  <c r="K467" i="521" s="1"/>
  <c r="M467" i="521" s="1"/>
  <c r="J467" i="521" a="1"/>
  <c r="J467" i="521" s="1"/>
  <c r="H467" i="521"/>
  <c r="V466" i="521"/>
  <c r="W466" i="521" s="1"/>
  <c r="N466" i="521"/>
  <c r="K466" i="521" a="1"/>
  <c r="K466" i="521" s="1"/>
  <c r="M466" i="521" s="1"/>
  <c r="J466" i="521" a="1"/>
  <c r="J466" i="521" s="1"/>
  <c r="H466" i="521"/>
  <c r="V465" i="521"/>
  <c r="W465" i="521" s="1"/>
  <c r="N465" i="521"/>
  <c r="K465" i="521"/>
  <c r="M465" i="521" s="1"/>
  <c r="K465" i="521" a="1"/>
  <c r="J465" i="521"/>
  <c r="J465" i="521" a="1"/>
  <c r="H465" i="521"/>
  <c r="V464" i="521"/>
  <c r="W464" i="521" s="1"/>
  <c r="N464" i="521"/>
  <c r="K464" i="521" a="1"/>
  <c r="K464" i="521" s="1"/>
  <c r="M464" i="521" s="1"/>
  <c r="J464" i="521" a="1"/>
  <c r="J464" i="521" s="1"/>
  <c r="H464" i="521"/>
  <c r="W463" i="521"/>
  <c r="V463" i="521"/>
  <c r="N463" i="521"/>
  <c r="K463" i="521" a="1"/>
  <c r="K463" i="521" s="1"/>
  <c r="M463" i="521" s="1"/>
  <c r="J463" i="521" a="1"/>
  <c r="J463" i="521" s="1"/>
  <c r="H463" i="521"/>
  <c r="V462" i="521"/>
  <c r="W462" i="521" s="1"/>
  <c r="N462" i="521"/>
  <c r="K462" i="521" a="1"/>
  <c r="K462" i="521" s="1"/>
  <c r="M462" i="521" s="1"/>
  <c r="J462" i="521" a="1"/>
  <c r="J462" i="521" s="1"/>
  <c r="H462" i="521"/>
  <c r="V461" i="521"/>
  <c r="W461" i="521" s="1"/>
  <c r="N461" i="521"/>
  <c r="K461" i="521"/>
  <c r="M461" i="521" s="1"/>
  <c r="K461" i="521" a="1"/>
  <c r="J461" i="521"/>
  <c r="J461" i="521" a="1"/>
  <c r="H461" i="521"/>
  <c r="V460" i="521"/>
  <c r="W460" i="521" s="1"/>
  <c r="N460" i="521"/>
  <c r="K460" i="521" a="1"/>
  <c r="K460" i="521" s="1"/>
  <c r="M460" i="521" s="1"/>
  <c r="J460" i="521" a="1"/>
  <c r="J460" i="521" s="1"/>
  <c r="H460" i="521"/>
  <c r="V459" i="521"/>
  <c r="W459" i="521" s="1"/>
  <c r="N459" i="521"/>
  <c r="K459" i="521"/>
  <c r="M459" i="521" s="1"/>
  <c r="K459" i="521" a="1"/>
  <c r="J459" i="521"/>
  <c r="J459" i="521" a="1"/>
  <c r="H459" i="521"/>
  <c r="V458" i="521"/>
  <c r="N458" i="521"/>
  <c r="K458" i="521" a="1"/>
  <c r="K458" i="521" s="1"/>
  <c r="M458" i="521" s="1"/>
  <c r="J458" i="521" a="1"/>
  <c r="J458" i="521" s="1"/>
  <c r="H458" i="521"/>
  <c r="H473" i="521" s="1"/>
  <c r="AA457" i="521"/>
  <c r="Z457" i="521"/>
  <c r="Y457" i="521"/>
  <c r="X457" i="521"/>
  <c r="U457" i="521"/>
  <c r="T457" i="521"/>
  <c r="S457" i="521"/>
  <c r="R457" i="521"/>
  <c r="Q457" i="521"/>
  <c r="P457" i="521"/>
  <c r="O457" i="521"/>
  <c r="R502" i="521" s="1"/>
  <c r="I457" i="521"/>
  <c r="G457" i="521"/>
  <c r="V456" i="521"/>
  <c r="W456" i="521" s="1"/>
  <c r="N456" i="521"/>
  <c r="K456" i="521" a="1"/>
  <c r="K456" i="521" s="1"/>
  <c r="M456" i="521" s="1"/>
  <c r="J456" i="521" a="1"/>
  <c r="J456" i="521" s="1"/>
  <c r="H456" i="521"/>
  <c r="V455" i="521"/>
  <c r="W455" i="521" s="1"/>
  <c r="N455" i="521"/>
  <c r="K455" i="521"/>
  <c r="M455" i="521" s="1"/>
  <c r="K455" i="521" a="1"/>
  <c r="J455" i="521" a="1"/>
  <c r="J455" i="521" s="1"/>
  <c r="H455" i="521"/>
  <c r="V454" i="521"/>
  <c r="W454" i="521" s="1"/>
  <c r="N454" i="521"/>
  <c r="K454" i="521" a="1"/>
  <c r="K454" i="521" s="1"/>
  <c r="M454" i="521" s="1"/>
  <c r="J454" i="521" a="1"/>
  <c r="J454" i="521" s="1"/>
  <c r="H454" i="521"/>
  <c r="K453" i="521" a="1"/>
  <c r="K453" i="521" s="1"/>
  <c r="M453" i="521" s="1"/>
  <c r="H453" i="521"/>
  <c r="K452" i="521" a="1"/>
  <c r="K452" i="521" s="1"/>
  <c r="M452" i="521" s="1"/>
  <c r="H452" i="521"/>
  <c r="K451" i="521" a="1"/>
  <c r="K451" i="521" s="1"/>
  <c r="M451" i="521" s="1"/>
  <c r="H451" i="521"/>
  <c r="W450" i="521"/>
  <c r="V450" i="521"/>
  <c r="N450" i="521"/>
  <c r="K450" i="521" a="1"/>
  <c r="K450" i="521" s="1"/>
  <c r="M450" i="521" s="1"/>
  <c r="J450" i="521" a="1"/>
  <c r="J450" i="521" s="1"/>
  <c r="H450" i="521"/>
  <c r="V449" i="521"/>
  <c r="W449" i="521" s="1"/>
  <c r="N449" i="521"/>
  <c r="K449" i="521" a="1"/>
  <c r="K449" i="521" s="1"/>
  <c r="M449" i="521" s="1"/>
  <c r="J449" i="521" a="1"/>
  <c r="J449" i="521" s="1"/>
  <c r="H449" i="521"/>
  <c r="N448" i="521"/>
  <c r="K448" i="521"/>
  <c r="M448" i="521" s="1"/>
  <c r="K448" i="521" a="1"/>
  <c r="H448" i="521"/>
  <c r="N447" i="521"/>
  <c r="K447" i="521" a="1"/>
  <c r="K447" i="521" s="1"/>
  <c r="M447" i="521" s="1"/>
  <c r="H447" i="521"/>
  <c r="N446" i="521"/>
  <c r="K446" i="521" a="1"/>
  <c r="K446" i="521" s="1"/>
  <c r="M446" i="521" s="1"/>
  <c r="H446" i="521"/>
  <c r="N445" i="521"/>
  <c r="K445" i="521" a="1"/>
  <c r="K445" i="521" s="1"/>
  <c r="M445" i="521" s="1"/>
  <c r="H445" i="521"/>
  <c r="N444" i="521"/>
  <c r="K444" i="521"/>
  <c r="M444" i="521" s="1"/>
  <c r="K444" i="521" a="1"/>
  <c r="H444" i="521"/>
  <c r="N443" i="521"/>
  <c r="K443" i="521" a="1"/>
  <c r="K443" i="521" s="1"/>
  <c r="M443" i="521" s="1"/>
  <c r="H443" i="521"/>
  <c r="W442" i="521"/>
  <c r="V442" i="521"/>
  <c r="N442" i="521"/>
  <c r="K442" i="521" a="1"/>
  <c r="K442" i="521" s="1"/>
  <c r="M442" i="521" s="1"/>
  <c r="J442" i="521" a="1"/>
  <c r="J442" i="521" s="1"/>
  <c r="H442" i="521"/>
  <c r="V441" i="521"/>
  <c r="W441" i="521" s="1"/>
  <c r="N441" i="521"/>
  <c r="K441" i="521" a="1"/>
  <c r="K441" i="521" s="1"/>
  <c r="M441" i="521" s="1"/>
  <c r="J441" i="521" a="1"/>
  <c r="J441" i="521" s="1"/>
  <c r="H441" i="521"/>
  <c r="V440" i="521"/>
  <c r="W440" i="521" s="1"/>
  <c r="N440" i="521"/>
  <c r="K440" i="521"/>
  <c r="M440" i="521" s="1"/>
  <c r="K440" i="521" a="1"/>
  <c r="J440" i="521"/>
  <c r="J440" i="521" a="1"/>
  <c r="H440" i="521"/>
  <c r="V439" i="521"/>
  <c r="W439" i="521" s="1"/>
  <c r="N439" i="521"/>
  <c r="K439" i="521" a="1"/>
  <c r="K439" i="521" s="1"/>
  <c r="M439" i="521" s="1"/>
  <c r="J439" i="521" a="1"/>
  <c r="J439" i="521" s="1"/>
  <c r="H439" i="521"/>
  <c r="W438" i="521"/>
  <c r="V438" i="521"/>
  <c r="N438" i="521"/>
  <c r="K438" i="521" a="1"/>
  <c r="K438" i="521" s="1"/>
  <c r="M438" i="521" s="1"/>
  <c r="J438" i="521" a="1"/>
  <c r="J438" i="521" s="1"/>
  <c r="H438" i="521"/>
  <c r="V437" i="521"/>
  <c r="W437" i="521" s="1"/>
  <c r="N437" i="521"/>
  <c r="K437" i="521" a="1"/>
  <c r="K437" i="521" s="1"/>
  <c r="M437" i="521" s="1"/>
  <c r="J437" i="521" a="1"/>
  <c r="J437" i="521" s="1"/>
  <c r="H437" i="521"/>
  <c r="V436" i="521"/>
  <c r="W436" i="521" s="1"/>
  <c r="N436" i="521"/>
  <c r="K436" i="521"/>
  <c r="M436" i="521" s="1"/>
  <c r="K436" i="521" a="1"/>
  <c r="J436" i="521"/>
  <c r="J436" i="521" a="1"/>
  <c r="H436" i="521"/>
  <c r="V435" i="521"/>
  <c r="W435" i="521" s="1"/>
  <c r="N435" i="521"/>
  <c r="K435" i="521" a="1"/>
  <c r="K435" i="521" s="1"/>
  <c r="M435" i="521" s="1"/>
  <c r="J435" i="521" a="1"/>
  <c r="J435" i="521" s="1"/>
  <c r="H435" i="521"/>
  <c r="W434" i="521"/>
  <c r="V434" i="521"/>
  <c r="N434" i="521"/>
  <c r="K434" i="521" a="1"/>
  <c r="K434" i="521" s="1"/>
  <c r="M434" i="521" s="1"/>
  <c r="J434" i="521" a="1"/>
  <c r="J434" i="521" s="1"/>
  <c r="H434" i="521"/>
  <c r="V433" i="521"/>
  <c r="W433" i="521" s="1"/>
  <c r="N433" i="521"/>
  <c r="K433" i="521" a="1"/>
  <c r="K433" i="521" s="1"/>
  <c r="M433" i="521" s="1"/>
  <c r="J433" i="521" a="1"/>
  <c r="J433" i="521" s="1"/>
  <c r="H433" i="521"/>
  <c r="V432" i="521"/>
  <c r="W432" i="521" s="1"/>
  <c r="N432" i="521"/>
  <c r="K432" i="521"/>
  <c r="M432" i="521" s="1"/>
  <c r="K432" i="521" a="1"/>
  <c r="J432" i="521"/>
  <c r="J432" i="521" a="1"/>
  <c r="H432" i="521"/>
  <c r="V431" i="521"/>
  <c r="W431" i="521" s="1"/>
  <c r="N431" i="521"/>
  <c r="K431" i="521" a="1"/>
  <c r="K431" i="521" s="1"/>
  <c r="M431" i="521" s="1"/>
  <c r="J431" i="521" a="1"/>
  <c r="J431" i="521" s="1"/>
  <c r="H431" i="521"/>
  <c r="N430" i="521"/>
  <c r="K430" i="521" a="1"/>
  <c r="K430" i="521" s="1"/>
  <c r="M430" i="521" s="1"/>
  <c r="H430" i="521"/>
  <c r="V429" i="521"/>
  <c r="W429" i="521" s="1"/>
  <c r="N429" i="521"/>
  <c r="K429" i="521" a="1"/>
  <c r="K429" i="521" s="1"/>
  <c r="M429" i="521" s="1"/>
  <c r="J429" i="521" a="1"/>
  <c r="J429" i="521" s="1"/>
  <c r="H429" i="521"/>
  <c r="W428" i="521"/>
  <c r="V428" i="521"/>
  <c r="N428" i="521"/>
  <c r="K428" i="521" a="1"/>
  <c r="K428" i="521" s="1"/>
  <c r="M428" i="521" s="1"/>
  <c r="J428" i="521" a="1"/>
  <c r="J428" i="521" s="1"/>
  <c r="H428" i="521"/>
  <c r="V427" i="521"/>
  <c r="W427" i="521" s="1"/>
  <c r="N427" i="521"/>
  <c r="K427" i="521" a="1"/>
  <c r="K427" i="521" s="1"/>
  <c r="M427" i="521" s="1"/>
  <c r="J427" i="521" a="1"/>
  <c r="J427" i="521" s="1"/>
  <c r="H427" i="521"/>
  <c r="W426" i="521"/>
  <c r="V426" i="521"/>
  <c r="N426" i="521"/>
  <c r="K426" i="521" a="1"/>
  <c r="K426" i="521" s="1"/>
  <c r="M426" i="521" s="1"/>
  <c r="J426" i="521" a="1"/>
  <c r="J426" i="521" s="1"/>
  <c r="H426" i="521"/>
  <c r="V425" i="521"/>
  <c r="W425" i="521" s="1"/>
  <c r="N425" i="521"/>
  <c r="K425" i="521" a="1"/>
  <c r="K425" i="521" s="1"/>
  <c r="M425" i="521" s="1"/>
  <c r="J425" i="521" a="1"/>
  <c r="J425" i="521" s="1"/>
  <c r="H425" i="521"/>
  <c r="V424" i="521"/>
  <c r="W424" i="521" s="1"/>
  <c r="N424" i="521"/>
  <c r="K424" i="521"/>
  <c r="M424" i="521" s="1"/>
  <c r="K424" i="521" a="1"/>
  <c r="J424" i="521" a="1"/>
  <c r="J424" i="521" s="1"/>
  <c r="H424" i="521"/>
  <c r="V423" i="521"/>
  <c r="N423" i="521"/>
  <c r="K423" i="521" a="1"/>
  <c r="K423" i="521" s="1"/>
  <c r="J423" i="521" a="1"/>
  <c r="J423" i="521" s="1"/>
  <c r="H423" i="521"/>
  <c r="AA422" i="521"/>
  <c r="Z422" i="521"/>
  <c r="Y422" i="521"/>
  <c r="X422" i="521"/>
  <c r="U422" i="521"/>
  <c r="T422" i="521"/>
  <c r="S422" i="521"/>
  <c r="R422" i="521"/>
  <c r="Q422" i="521"/>
  <c r="P422" i="521"/>
  <c r="O422" i="521"/>
  <c r="R501" i="521" s="1"/>
  <c r="I422" i="521"/>
  <c r="G422" i="521"/>
  <c r="J422" i="521" s="1" a="1"/>
  <c r="J422" i="521" s="1"/>
  <c r="K421" i="521" a="1"/>
  <c r="K421" i="521" s="1"/>
  <c r="M421" i="521" s="1"/>
  <c r="H421" i="521"/>
  <c r="K420" i="521"/>
  <c r="M420" i="521" s="1"/>
  <c r="K420" i="521" a="1"/>
  <c r="H420" i="521"/>
  <c r="K419" i="521" a="1"/>
  <c r="K419" i="521" s="1"/>
  <c r="M419" i="521" s="1"/>
  <c r="H419" i="521"/>
  <c r="K418" i="521"/>
  <c r="M418" i="521" s="1"/>
  <c r="K418" i="521" a="1"/>
  <c r="H418" i="521"/>
  <c r="K417" i="521" a="1"/>
  <c r="K417" i="521" s="1"/>
  <c r="M417" i="521" s="1"/>
  <c r="H417" i="521"/>
  <c r="K416" i="521"/>
  <c r="M416" i="521" s="1"/>
  <c r="K416" i="521" a="1"/>
  <c r="H416" i="521"/>
  <c r="K415" i="521" a="1"/>
  <c r="K415" i="521" s="1"/>
  <c r="M415" i="521" s="1"/>
  <c r="H415" i="521"/>
  <c r="K414" i="521"/>
  <c r="M414" i="521" s="1"/>
  <c r="K414" i="521" a="1"/>
  <c r="H414" i="521"/>
  <c r="K413" i="521" a="1"/>
  <c r="K413" i="521" s="1"/>
  <c r="M413" i="521" s="1"/>
  <c r="H413" i="521"/>
  <c r="K412" i="521" a="1"/>
  <c r="K412" i="521" s="1"/>
  <c r="M412" i="521" s="1"/>
  <c r="H412" i="521"/>
  <c r="V411" i="521"/>
  <c r="W411" i="521" s="1"/>
  <c r="N411" i="521"/>
  <c r="K411" i="521" a="1"/>
  <c r="K411" i="521" s="1"/>
  <c r="M411" i="521" s="1"/>
  <c r="J411" i="521" a="1"/>
  <c r="J411" i="521" s="1"/>
  <c r="H411" i="521"/>
  <c r="W410" i="521"/>
  <c r="V410" i="521"/>
  <c r="N410" i="521"/>
  <c r="K410" i="521" a="1"/>
  <c r="K410" i="521" s="1"/>
  <c r="M410" i="521" s="1"/>
  <c r="J410" i="521" a="1"/>
  <c r="J410" i="521" s="1"/>
  <c r="H410" i="521"/>
  <c r="V409" i="521"/>
  <c r="W409" i="521" s="1"/>
  <c r="N409" i="521"/>
  <c r="K409" i="521"/>
  <c r="M409" i="521" s="1"/>
  <c r="K409" i="521" a="1"/>
  <c r="J409" i="521"/>
  <c r="J409" i="521" a="1"/>
  <c r="H409" i="521"/>
  <c r="V408" i="521"/>
  <c r="W408" i="521" s="1"/>
  <c r="N408" i="521"/>
  <c r="K408" i="521" a="1"/>
  <c r="K408" i="521" s="1"/>
  <c r="M408" i="521" s="1"/>
  <c r="J408" i="521" a="1"/>
  <c r="J408" i="521" s="1"/>
  <c r="H408" i="521"/>
  <c r="H407" i="521"/>
  <c r="V406" i="521"/>
  <c r="W406" i="521" s="1"/>
  <c r="N406" i="521"/>
  <c r="K406" i="521" a="1"/>
  <c r="K406" i="521" s="1"/>
  <c r="M406" i="521" s="1"/>
  <c r="J406" i="521" a="1"/>
  <c r="J406" i="521" s="1"/>
  <c r="H406" i="521"/>
  <c r="W405" i="521"/>
  <c r="V405" i="521"/>
  <c r="N405" i="521"/>
  <c r="K405" i="521" a="1"/>
  <c r="K405" i="521" s="1"/>
  <c r="M405" i="521" s="1"/>
  <c r="J405" i="521" a="1"/>
  <c r="J405" i="521" s="1"/>
  <c r="H405" i="521"/>
  <c r="H404" i="521"/>
  <c r="K403" i="521" a="1"/>
  <c r="K403" i="521" s="1"/>
  <c r="H403" i="521"/>
  <c r="V402" i="521"/>
  <c r="W402" i="521" s="1"/>
  <c r="N402" i="521"/>
  <c r="K402" i="521" a="1"/>
  <c r="K402" i="521" s="1"/>
  <c r="M402" i="521" s="1"/>
  <c r="J402" i="521" a="1"/>
  <c r="J402" i="521" s="1"/>
  <c r="H402" i="521"/>
  <c r="V401" i="521"/>
  <c r="W401" i="521" s="1"/>
  <c r="N401" i="521"/>
  <c r="K401" i="521"/>
  <c r="M401" i="521" s="1"/>
  <c r="K401" i="521" a="1"/>
  <c r="J401" i="521"/>
  <c r="J401" i="521" a="1"/>
  <c r="H401" i="521"/>
  <c r="V400" i="521"/>
  <c r="W400" i="521" s="1"/>
  <c r="N400" i="521"/>
  <c r="K400" i="521" a="1"/>
  <c r="K400" i="521" s="1"/>
  <c r="M400" i="521" s="1"/>
  <c r="J400" i="521" a="1"/>
  <c r="J400" i="521" s="1"/>
  <c r="H400" i="521"/>
  <c r="W399" i="521"/>
  <c r="V399" i="521"/>
  <c r="N399" i="521"/>
  <c r="K399" i="521" a="1"/>
  <c r="K399" i="521" s="1"/>
  <c r="M399" i="521" s="1"/>
  <c r="J399" i="521" a="1"/>
  <c r="J399" i="521" s="1"/>
  <c r="H399" i="521"/>
  <c r="V398" i="521"/>
  <c r="W398" i="521" s="1"/>
  <c r="N398" i="521"/>
  <c r="K398" i="521" a="1"/>
  <c r="K398" i="521" s="1"/>
  <c r="M398" i="521" s="1"/>
  <c r="J398" i="521" a="1"/>
  <c r="J398" i="521" s="1"/>
  <c r="H398" i="521"/>
  <c r="V397" i="521"/>
  <c r="W397" i="521" s="1"/>
  <c r="N397" i="521"/>
  <c r="K397" i="521"/>
  <c r="M397" i="521" s="1"/>
  <c r="K397" i="521" a="1"/>
  <c r="J397" i="521"/>
  <c r="J397" i="521" a="1"/>
  <c r="H397" i="521"/>
  <c r="V396" i="521"/>
  <c r="W396" i="521" s="1"/>
  <c r="N396" i="521"/>
  <c r="K396" i="521" a="1"/>
  <c r="K396" i="521" s="1"/>
  <c r="M396" i="521" s="1"/>
  <c r="J396" i="521" a="1"/>
  <c r="J396" i="521" s="1"/>
  <c r="H396" i="521"/>
  <c r="W395" i="521"/>
  <c r="V395" i="521"/>
  <c r="N395" i="521"/>
  <c r="K395" i="521" a="1"/>
  <c r="K395" i="521" s="1"/>
  <c r="M395" i="521" s="1"/>
  <c r="J395" i="521" a="1"/>
  <c r="J395" i="521" s="1"/>
  <c r="H395" i="521"/>
  <c r="V394" i="521"/>
  <c r="W394" i="521" s="1"/>
  <c r="N394" i="521"/>
  <c r="K394" i="521" a="1"/>
  <c r="K394" i="521" s="1"/>
  <c r="M394" i="521" s="1"/>
  <c r="J394" i="521" a="1"/>
  <c r="J394" i="521" s="1"/>
  <c r="H394" i="521"/>
  <c r="V393" i="521"/>
  <c r="W393" i="521" s="1"/>
  <c r="N393" i="521"/>
  <c r="K393" i="521"/>
  <c r="M393" i="521" s="1"/>
  <c r="K393" i="521" a="1"/>
  <c r="J393" i="521"/>
  <c r="J393" i="521" a="1"/>
  <c r="H393" i="521"/>
  <c r="K392" i="521" a="1"/>
  <c r="K392" i="521" s="1"/>
  <c r="M392" i="521" s="1"/>
  <c r="H392" i="521"/>
  <c r="K391" i="521"/>
  <c r="M391" i="521" s="1"/>
  <c r="K391" i="521" a="1"/>
  <c r="H391" i="521"/>
  <c r="K390" i="521" a="1"/>
  <c r="K390" i="521" s="1"/>
  <c r="M390" i="521" s="1"/>
  <c r="H390" i="521"/>
  <c r="K389" i="521" a="1"/>
  <c r="K389" i="521" s="1"/>
  <c r="M389" i="521" s="1"/>
  <c r="H389" i="521"/>
  <c r="N388" i="521"/>
  <c r="K388" i="521" a="1"/>
  <c r="K388" i="521" s="1"/>
  <c r="M388" i="521" s="1"/>
  <c r="H388" i="521"/>
  <c r="N387" i="521"/>
  <c r="K387" i="521" a="1"/>
  <c r="K387" i="521" s="1"/>
  <c r="M387" i="521" s="1"/>
  <c r="H387" i="521"/>
  <c r="N386" i="521"/>
  <c r="K386" i="521" a="1"/>
  <c r="K386" i="521" s="1"/>
  <c r="M386" i="521" s="1"/>
  <c r="H386" i="521"/>
  <c r="N385" i="521"/>
  <c r="K385" i="521" a="1"/>
  <c r="K385" i="521" s="1"/>
  <c r="M385" i="521" s="1"/>
  <c r="H385" i="521"/>
  <c r="W384" i="521"/>
  <c r="V384" i="521"/>
  <c r="N384" i="521"/>
  <c r="K384" i="521" a="1"/>
  <c r="K384" i="521" s="1"/>
  <c r="M384" i="521" s="1"/>
  <c r="J384" i="521" a="1"/>
  <c r="J384" i="521" s="1"/>
  <c r="H384" i="521"/>
  <c r="V383" i="521"/>
  <c r="W383" i="521" s="1"/>
  <c r="N383" i="521"/>
  <c r="K383" i="521" a="1"/>
  <c r="K383" i="521" s="1"/>
  <c r="M383" i="521" s="1"/>
  <c r="J383" i="521" a="1"/>
  <c r="J383" i="521" s="1"/>
  <c r="H383" i="521"/>
  <c r="V382" i="521"/>
  <c r="W382" i="521" s="1"/>
  <c r="N382" i="521"/>
  <c r="K382" i="521"/>
  <c r="M382" i="521" s="1"/>
  <c r="K382" i="521" a="1"/>
  <c r="J382" i="521"/>
  <c r="J382" i="521" a="1"/>
  <c r="H382" i="521"/>
  <c r="V381" i="521"/>
  <c r="W381" i="521" s="1"/>
  <c r="N381" i="521"/>
  <c r="K381" i="521" a="1"/>
  <c r="K381" i="521" s="1"/>
  <c r="M381" i="521" s="1"/>
  <c r="J381" i="521" a="1"/>
  <c r="J381" i="521" s="1"/>
  <c r="H381" i="521"/>
  <c r="W380" i="521"/>
  <c r="V380" i="521"/>
  <c r="N380" i="521"/>
  <c r="K380" i="521" a="1"/>
  <c r="K380" i="521" s="1"/>
  <c r="M380" i="521" s="1"/>
  <c r="J380" i="521" a="1"/>
  <c r="J380" i="521" s="1"/>
  <c r="H380" i="521"/>
  <c r="V379" i="521"/>
  <c r="W379" i="521" s="1"/>
  <c r="N379" i="521"/>
  <c r="K379" i="521" a="1"/>
  <c r="K379" i="521" s="1"/>
  <c r="M379" i="521" s="1"/>
  <c r="J379" i="521" a="1"/>
  <c r="J379" i="521" s="1"/>
  <c r="H379" i="521"/>
  <c r="V378" i="521"/>
  <c r="W378" i="521" s="1"/>
  <c r="N378" i="521"/>
  <c r="K378" i="521"/>
  <c r="M378" i="521" s="1"/>
  <c r="K378" i="521" a="1"/>
  <c r="J378" i="521"/>
  <c r="J378" i="521" a="1"/>
  <c r="H378" i="521"/>
  <c r="V377" i="521"/>
  <c r="W377" i="521" s="1"/>
  <c r="N377" i="521"/>
  <c r="K377" i="521" a="1"/>
  <c r="K377" i="521" s="1"/>
  <c r="M377" i="521" s="1"/>
  <c r="J377" i="521" a="1"/>
  <c r="J377" i="521" s="1"/>
  <c r="H377" i="521"/>
  <c r="W376" i="521"/>
  <c r="V376" i="521"/>
  <c r="N376" i="521"/>
  <c r="K376" i="521" a="1"/>
  <c r="K376" i="521" s="1"/>
  <c r="M376" i="521" s="1"/>
  <c r="J376" i="521" a="1"/>
  <c r="J376" i="521" s="1"/>
  <c r="H376" i="521"/>
  <c r="V375" i="521"/>
  <c r="W375" i="521" s="1"/>
  <c r="N375" i="521"/>
  <c r="K375" i="521" a="1"/>
  <c r="K375" i="521" s="1"/>
  <c r="M375" i="521" s="1"/>
  <c r="J375" i="521" a="1"/>
  <c r="J375" i="521" s="1"/>
  <c r="H375" i="521"/>
  <c r="V374" i="521"/>
  <c r="W374" i="521" s="1"/>
  <c r="N374" i="521"/>
  <c r="K374" i="521"/>
  <c r="M374" i="521" s="1"/>
  <c r="K374" i="521" a="1"/>
  <c r="J374" i="521"/>
  <c r="J374" i="521" a="1"/>
  <c r="H374" i="521"/>
  <c r="V373" i="521"/>
  <c r="W373" i="521" s="1"/>
  <c r="N373" i="521"/>
  <c r="K373" i="521" a="1"/>
  <c r="K373" i="521" s="1"/>
  <c r="M373" i="521" s="1"/>
  <c r="J373" i="521" a="1"/>
  <c r="J373" i="521" s="1"/>
  <c r="H373" i="521"/>
  <c r="K372" i="521" a="1"/>
  <c r="K372" i="521" s="1"/>
  <c r="M372" i="521" s="1"/>
  <c r="H372" i="521"/>
  <c r="K371" i="521" a="1"/>
  <c r="K371" i="521" s="1"/>
  <c r="M371" i="521" s="1"/>
  <c r="H371" i="521"/>
  <c r="K370" i="521" a="1"/>
  <c r="K370" i="521" s="1"/>
  <c r="M370" i="521" s="1"/>
  <c r="H370" i="521"/>
  <c r="W369" i="521"/>
  <c r="V369" i="521"/>
  <c r="N369" i="521"/>
  <c r="K369" i="521" a="1"/>
  <c r="K369" i="521" s="1"/>
  <c r="M369" i="521" s="1"/>
  <c r="J369" i="521" a="1"/>
  <c r="J369" i="521" s="1"/>
  <c r="H369" i="521"/>
  <c r="V368" i="521"/>
  <c r="W368" i="521" s="1"/>
  <c r="N368" i="521"/>
  <c r="K368" i="521" a="1"/>
  <c r="K368" i="521" s="1"/>
  <c r="M368" i="521" s="1"/>
  <c r="J368" i="521" a="1"/>
  <c r="J368" i="521" s="1"/>
  <c r="H368" i="521"/>
  <c r="V367" i="521"/>
  <c r="W367" i="521" s="1"/>
  <c r="N367" i="521"/>
  <c r="K367" i="521"/>
  <c r="M367" i="521" s="1"/>
  <c r="K367" i="521" a="1"/>
  <c r="J367" i="521"/>
  <c r="J367" i="521" a="1"/>
  <c r="H367" i="521"/>
  <c r="K366" i="521" a="1"/>
  <c r="K366" i="521" s="1"/>
  <c r="H366" i="521"/>
  <c r="V365" i="521"/>
  <c r="V422" i="521" s="1"/>
  <c r="W422" i="521" s="1"/>
  <c r="N365" i="521"/>
  <c r="K365" i="521"/>
  <c r="K365" i="521" a="1"/>
  <c r="J365" i="521"/>
  <c r="J365" i="521" a="1"/>
  <c r="H365" i="521"/>
  <c r="H422" i="521" s="1"/>
  <c r="AA364" i="521"/>
  <c r="AA498" i="521" s="1"/>
  <c r="Z364" i="521"/>
  <c r="Z498" i="521" s="1"/>
  <c r="Y364" i="521"/>
  <c r="Y498" i="521" s="1"/>
  <c r="X364" i="521"/>
  <c r="X498" i="521" s="1"/>
  <c r="U364" i="521"/>
  <c r="U498" i="521" s="1"/>
  <c r="T364" i="521"/>
  <c r="T498" i="521" s="1"/>
  <c r="S364" i="521"/>
  <c r="S498" i="521" s="1"/>
  <c r="R364" i="521"/>
  <c r="R498" i="521" s="1"/>
  <c r="Q364" i="521"/>
  <c r="Q498" i="521" s="1"/>
  <c r="P364" i="521"/>
  <c r="P498" i="521" s="1"/>
  <c r="O364" i="521"/>
  <c r="I364" i="521"/>
  <c r="I498" i="521" s="1"/>
  <c r="B506" i="521" s="1"/>
  <c r="G364" i="521"/>
  <c r="G498" i="521" s="1"/>
  <c r="V363" i="521"/>
  <c r="W363" i="521" s="1"/>
  <c r="N363" i="521"/>
  <c r="K363" i="521" a="1"/>
  <c r="K363" i="521" s="1"/>
  <c r="M363" i="521" s="1"/>
  <c r="J363" i="521" a="1"/>
  <c r="J363" i="521" s="1"/>
  <c r="H363" i="521"/>
  <c r="V362" i="521"/>
  <c r="W362" i="521" s="1"/>
  <c r="N362" i="521"/>
  <c r="K362" i="521"/>
  <c r="M362" i="521" s="1"/>
  <c r="K362" i="521" a="1"/>
  <c r="J362" i="521"/>
  <c r="J362" i="521" a="1"/>
  <c r="H362" i="521"/>
  <c r="K361" i="521" a="1"/>
  <c r="K361" i="521" s="1"/>
  <c r="M361" i="521" s="1"/>
  <c r="H361" i="521"/>
  <c r="K360" i="521" a="1"/>
  <c r="K360" i="521" s="1"/>
  <c r="M360" i="521" s="1"/>
  <c r="H360" i="521"/>
  <c r="K359" i="521" a="1"/>
  <c r="K359" i="521" s="1"/>
  <c r="M359" i="521" s="1"/>
  <c r="H359" i="521"/>
  <c r="K358" i="521" a="1"/>
  <c r="K358" i="521" s="1"/>
  <c r="M358" i="521" s="1"/>
  <c r="H358" i="521"/>
  <c r="V357" i="521"/>
  <c r="W357" i="521" s="1"/>
  <c r="N357" i="521"/>
  <c r="K357" i="521"/>
  <c r="M357" i="521" s="1"/>
  <c r="K357" i="521" a="1"/>
  <c r="J357" i="521"/>
  <c r="J357" i="521" a="1"/>
  <c r="H357" i="521"/>
  <c r="V356" i="521"/>
  <c r="W356" i="521" s="1"/>
  <c r="N356" i="521"/>
  <c r="K356" i="521" a="1"/>
  <c r="K356" i="521" s="1"/>
  <c r="M356" i="521" s="1"/>
  <c r="J356" i="521" a="1"/>
  <c r="J356" i="521" s="1"/>
  <c r="H356" i="521"/>
  <c r="V355" i="521"/>
  <c r="W355" i="521" s="1"/>
  <c r="N355" i="521"/>
  <c r="K355" i="521" a="1"/>
  <c r="K355" i="521" s="1"/>
  <c r="M355" i="521" s="1"/>
  <c r="J355" i="521" a="1"/>
  <c r="J355" i="521" s="1"/>
  <c r="H355" i="521"/>
  <c r="H354" i="521"/>
  <c r="H353" i="521"/>
  <c r="V352" i="521"/>
  <c r="W352" i="521" s="1"/>
  <c r="N352" i="521"/>
  <c r="K352" i="521" a="1"/>
  <c r="K352" i="521" s="1"/>
  <c r="M352" i="521" s="1"/>
  <c r="J352" i="521" a="1"/>
  <c r="J352" i="521" s="1"/>
  <c r="H352" i="521"/>
  <c r="V351" i="521"/>
  <c r="W351" i="521" s="1"/>
  <c r="N351" i="521"/>
  <c r="K351" i="521"/>
  <c r="M351" i="521" s="1"/>
  <c r="K351" i="521" a="1"/>
  <c r="J351" i="521"/>
  <c r="J351" i="521" a="1"/>
  <c r="H351" i="521"/>
  <c r="K350" i="521" a="1"/>
  <c r="K350" i="521" s="1"/>
  <c r="M350" i="521" s="1"/>
  <c r="H350" i="521"/>
  <c r="K349" i="521"/>
  <c r="M349" i="521" s="1"/>
  <c r="K349" i="521" a="1"/>
  <c r="H349" i="521"/>
  <c r="V348" i="521"/>
  <c r="W348" i="521" s="1"/>
  <c r="N348" i="521"/>
  <c r="K348" i="521" a="1"/>
  <c r="K348" i="521" s="1"/>
  <c r="M348" i="521" s="1"/>
  <c r="J348" i="521" a="1"/>
  <c r="J348" i="521" s="1"/>
  <c r="H348" i="521"/>
  <c r="V347" i="521"/>
  <c r="W347" i="521" s="1"/>
  <c r="N347" i="521"/>
  <c r="K347" i="521" a="1"/>
  <c r="K347" i="521" s="1"/>
  <c r="M347" i="521" s="1"/>
  <c r="J347" i="521" a="1"/>
  <c r="J347" i="521" s="1"/>
  <c r="H347" i="521"/>
  <c r="V346" i="521"/>
  <c r="W346" i="521" s="1"/>
  <c r="N346" i="521"/>
  <c r="K346" i="521" a="1"/>
  <c r="K346" i="521" s="1"/>
  <c r="M346" i="521" s="1"/>
  <c r="J346" i="521" a="1"/>
  <c r="J346" i="521" s="1"/>
  <c r="H346" i="521"/>
  <c r="V345" i="521"/>
  <c r="W345" i="521" s="1"/>
  <c r="N345" i="521"/>
  <c r="K345" i="521"/>
  <c r="M345" i="521" s="1"/>
  <c r="K345" i="521" a="1"/>
  <c r="J345" i="521"/>
  <c r="J345" i="521" a="1"/>
  <c r="H345" i="521"/>
  <c r="V344" i="521"/>
  <c r="W344" i="521" s="1"/>
  <c r="N344" i="521"/>
  <c r="K344" i="521" a="1"/>
  <c r="K344" i="521" s="1"/>
  <c r="M344" i="521" s="1"/>
  <c r="J344" i="521" a="1"/>
  <c r="J344" i="521" s="1"/>
  <c r="H344" i="521"/>
  <c r="V343" i="521"/>
  <c r="V364" i="521" s="1"/>
  <c r="N343" i="521"/>
  <c r="N364" i="521" s="1"/>
  <c r="K343" i="521" a="1"/>
  <c r="K343" i="521" s="1"/>
  <c r="M343" i="521" s="1"/>
  <c r="J343" i="521" a="1"/>
  <c r="J343" i="521" s="1"/>
  <c r="H343" i="521"/>
  <c r="H364" i="521" s="1"/>
  <c r="X337" i="521"/>
  <c r="X336" i="521"/>
  <c r="X335" i="521"/>
  <c r="G335" i="521"/>
  <c r="C335" i="521"/>
  <c r="X334" i="521"/>
  <c r="I334" i="521"/>
  <c r="E334" i="521"/>
  <c r="K334" i="521" s="1"/>
  <c r="M334" i="521" s="1"/>
  <c r="I333" i="521"/>
  <c r="E333" i="521"/>
  <c r="K333" i="521" s="1"/>
  <c r="M333" i="521" s="1"/>
  <c r="I332" i="521"/>
  <c r="E332" i="521"/>
  <c r="K332" i="521" s="1"/>
  <c r="M332" i="521" s="1"/>
  <c r="X331" i="521"/>
  <c r="I331" i="521"/>
  <c r="I335" i="521" s="1"/>
  <c r="E331" i="521"/>
  <c r="K331" i="521" s="1"/>
  <c r="AA328" i="521"/>
  <c r="Z328" i="521"/>
  <c r="Y328" i="521"/>
  <c r="X328" i="521"/>
  <c r="U328" i="521"/>
  <c r="T328" i="521"/>
  <c r="S328" i="521"/>
  <c r="R328" i="521"/>
  <c r="Q328" i="521"/>
  <c r="P328" i="521"/>
  <c r="O328" i="521"/>
  <c r="I328" i="521"/>
  <c r="G328" i="521"/>
  <c r="K327" i="521" a="1"/>
  <c r="K327" i="521" s="1"/>
  <c r="H327" i="521"/>
  <c r="K326" i="521" a="1"/>
  <c r="K326" i="521" s="1"/>
  <c r="H326" i="521"/>
  <c r="K325" i="521"/>
  <c r="K325" i="521" a="1"/>
  <c r="H325" i="521"/>
  <c r="V324" i="521"/>
  <c r="W324" i="521" s="1"/>
  <c r="N324" i="521"/>
  <c r="K324" i="521" a="1"/>
  <c r="K324" i="521" s="1"/>
  <c r="H324" i="521"/>
  <c r="D324" i="521"/>
  <c r="H323" i="521"/>
  <c r="K322" i="521" a="1"/>
  <c r="K322" i="521" s="1"/>
  <c r="H322" i="521"/>
  <c r="H321" i="521"/>
  <c r="V320" i="521"/>
  <c r="W320" i="521" s="1"/>
  <c r="N320" i="521"/>
  <c r="K320" i="521" a="1"/>
  <c r="K320" i="521" s="1"/>
  <c r="M320" i="521" s="1"/>
  <c r="J320" i="521" a="1"/>
  <c r="J320" i="521" s="1"/>
  <c r="H320" i="521"/>
  <c r="V319" i="521"/>
  <c r="W319" i="521" s="1"/>
  <c r="N319" i="521"/>
  <c r="K319" i="521" a="1"/>
  <c r="K319" i="521" s="1"/>
  <c r="M319" i="521" s="1"/>
  <c r="J319" i="521" a="1"/>
  <c r="J319" i="521" s="1"/>
  <c r="H319" i="521"/>
  <c r="H318" i="521"/>
  <c r="V317" i="521"/>
  <c r="W317" i="521" s="1"/>
  <c r="N317" i="521"/>
  <c r="K317" i="521"/>
  <c r="M317" i="521" s="1"/>
  <c r="K317" i="521" a="1"/>
  <c r="J317" i="521"/>
  <c r="J317" i="521" a="1"/>
  <c r="H317" i="521"/>
  <c r="V316" i="521"/>
  <c r="W316" i="521" s="1"/>
  <c r="N316" i="521"/>
  <c r="K316" i="521" a="1"/>
  <c r="K316" i="521" s="1"/>
  <c r="M316" i="521" s="1"/>
  <c r="J316" i="521" a="1"/>
  <c r="J316" i="521" s="1"/>
  <c r="H316" i="521"/>
  <c r="W315" i="521"/>
  <c r="V315" i="521"/>
  <c r="N315" i="521"/>
  <c r="K315" i="521" a="1"/>
  <c r="K315" i="521" s="1"/>
  <c r="M315" i="521" s="1"/>
  <c r="J315" i="521" a="1"/>
  <c r="J315" i="521" s="1"/>
  <c r="H315" i="521"/>
  <c r="V314" i="521"/>
  <c r="V328" i="521" s="1"/>
  <c r="N314" i="521"/>
  <c r="N328" i="521" s="1"/>
  <c r="K314" i="521" a="1"/>
  <c r="K314" i="521" s="1"/>
  <c r="J314" i="521" a="1"/>
  <c r="J314" i="521" s="1"/>
  <c r="H314" i="521"/>
  <c r="H328" i="521" s="1"/>
  <c r="AA313" i="521"/>
  <c r="Z313" i="521"/>
  <c r="Y313" i="521"/>
  <c r="X313" i="521"/>
  <c r="U313" i="521"/>
  <c r="T313" i="521"/>
  <c r="S313" i="521"/>
  <c r="Q313" i="521"/>
  <c r="P313" i="521"/>
  <c r="O313" i="521"/>
  <c r="R335" i="521" s="1"/>
  <c r="I313" i="521"/>
  <c r="G313" i="521"/>
  <c r="J313" i="521" s="1" a="1"/>
  <c r="J313" i="521" s="1"/>
  <c r="W312" i="521"/>
  <c r="V312" i="521"/>
  <c r="N312" i="521"/>
  <c r="K312" i="521" a="1"/>
  <c r="K312" i="521" s="1"/>
  <c r="M312" i="521" s="1"/>
  <c r="J312" i="521" a="1"/>
  <c r="J312" i="521" s="1"/>
  <c r="H312" i="521"/>
  <c r="V310" i="521"/>
  <c r="W310" i="521" s="1"/>
  <c r="N310" i="521"/>
  <c r="K310" i="521" a="1"/>
  <c r="K310" i="521" s="1"/>
  <c r="M310" i="521" s="1"/>
  <c r="J310" i="521" a="1"/>
  <c r="J310" i="521" s="1"/>
  <c r="H310" i="521"/>
  <c r="V309" i="521"/>
  <c r="W309" i="521" s="1"/>
  <c r="N309" i="521"/>
  <c r="K309" i="521"/>
  <c r="M309" i="521" s="1"/>
  <c r="K309" i="521" a="1"/>
  <c r="J309" i="521"/>
  <c r="J309" i="521" a="1"/>
  <c r="H309" i="521"/>
  <c r="V308" i="521"/>
  <c r="W308" i="521" s="1"/>
  <c r="N308" i="521"/>
  <c r="K308" i="521" a="1"/>
  <c r="K308" i="521" s="1"/>
  <c r="M308" i="521" s="1"/>
  <c r="J308" i="521" a="1"/>
  <c r="J308" i="521" s="1"/>
  <c r="H308" i="521"/>
  <c r="W307" i="521"/>
  <c r="V307" i="521"/>
  <c r="N307" i="521"/>
  <c r="K307" i="521" a="1"/>
  <c r="K307" i="521" s="1"/>
  <c r="M307" i="521" s="1"/>
  <c r="J307" i="521" a="1"/>
  <c r="J307" i="521" s="1"/>
  <c r="H307" i="521"/>
  <c r="V306" i="521"/>
  <c r="V313" i="521" s="1"/>
  <c r="W313" i="521" s="1"/>
  <c r="N306" i="521"/>
  <c r="K306" i="521" a="1"/>
  <c r="K306" i="521" s="1"/>
  <c r="J306" i="521" a="1"/>
  <c r="J306" i="521" s="1"/>
  <c r="H306" i="521"/>
  <c r="H313" i="521" s="1"/>
  <c r="AA305" i="521"/>
  <c r="Z305" i="521"/>
  <c r="Y305" i="521"/>
  <c r="X305" i="521"/>
  <c r="U305" i="521"/>
  <c r="T305" i="521"/>
  <c r="S305" i="521"/>
  <c r="Q305" i="521"/>
  <c r="P305" i="521"/>
  <c r="O305" i="521"/>
  <c r="R334" i="521" s="1"/>
  <c r="I305" i="521"/>
  <c r="G305" i="521"/>
  <c r="J305" i="521" s="1" a="1"/>
  <c r="J305" i="521" s="1"/>
  <c r="W304" i="521"/>
  <c r="V304" i="521"/>
  <c r="N304" i="521"/>
  <c r="K304" i="521" a="1"/>
  <c r="K304" i="521" s="1"/>
  <c r="M304" i="521" s="1"/>
  <c r="J304" i="521" a="1"/>
  <c r="J304" i="521" s="1"/>
  <c r="H304" i="521"/>
  <c r="V303" i="521"/>
  <c r="W303" i="521" s="1"/>
  <c r="N303" i="521"/>
  <c r="K303" i="521" a="1"/>
  <c r="K303" i="521" s="1"/>
  <c r="M303" i="521" s="1"/>
  <c r="J303" i="521" a="1"/>
  <c r="J303" i="521" s="1"/>
  <c r="H303" i="521"/>
  <c r="V302" i="521"/>
  <c r="W302" i="521" s="1"/>
  <c r="N302" i="521"/>
  <c r="K302" i="521"/>
  <c r="M302" i="521" s="1"/>
  <c r="K302" i="521" a="1"/>
  <c r="J302" i="521"/>
  <c r="J302" i="521" a="1"/>
  <c r="H302" i="521"/>
  <c r="V301" i="521"/>
  <c r="W301" i="521" s="1"/>
  <c r="N301" i="521"/>
  <c r="K301" i="521" a="1"/>
  <c r="K301" i="521" s="1"/>
  <c r="M301" i="521" s="1"/>
  <c r="J301" i="521" a="1"/>
  <c r="J301" i="521" s="1"/>
  <c r="H301" i="521"/>
  <c r="W300" i="521"/>
  <c r="V300" i="521"/>
  <c r="N300" i="521"/>
  <c r="K300" i="521" a="1"/>
  <c r="K300" i="521" s="1"/>
  <c r="M300" i="521" s="1"/>
  <c r="J300" i="521" a="1"/>
  <c r="J300" i="521" s="1"/>
  <c r="H300" i="521"/>
  <c r="V299" i="521"/>
  <c r="W299" i="521" s="1"/>
  <c r="N299" i="521"/>
  <c r="K299" i="521" a="1"/>
  <c r="K299" i="521" s="1"/>
  <c r="M299" i="521" s="1"/>
  <c r="J299" i="521" a="1"/>
  <c r="J299" i="521" s="1"/>
  <c r="H299" i="521"/>
  <c r="V298" i="521"/>
  <c r="W298" i="521" s="1"/>
  <c r="N298" i="521"/>
  <c r="K298" i="521"/>
  <c r="M298" i="521" s="1"/>
  <c r="K298" i="521" a="1"/>
  <c r="J298" i="521"/>
  <c r="J298" i="521" a="1"/>
  <c r="H298" i="521"/>
  <c r="V297" i="521"/>
  <c r="W297" i="521" s="1"/>
  <c r="N297" i="521"/>
  <c r="K297" i="521" a="1"/>
  <c r="K297" i="521" s="1"/>
  <c r="M297" i="521" s="1"/>
  <c r="J297" i="521" a="1"/>
  <c r="J297" i="521" s="1"/>
  <c r="H297" i="521"/>
  <c r="V296" i="521"/>
  <c r="W296" i="521" s="1"/>
  <c r="N296" i="521"/>
  <c r="K296" i="521"/>
  <c r="M296" i="521" s="1"/>
  <c r="K296" i="521" a="1"/>
  <c r="J296" i="521"/>
  <c r="J296" i="521" a="1"/>
  <c r="H296" i="521"/>
  <c r="V295" i="521"/>
  <c r="W295" i="521" s="1"/>
  <c r="N295" i="521"/>
  <c r="K295" i="521" a="1"/>
  <c r="K295" i="521" s="1"/>
  <c r="M295" i="521" s="1"/>
  <c r="J295" i="521" a="1"/>
  <c r="J295" i="521" s="1"/>
  <c r="H295" i="521"/>
  <c r="V294" i="521"/>
  <c r="W294" i="521" s="1"/>
  <c r="N294" i="521"/>
  <c r="K294" i="521" a="1"/>
  <c r="K294" i="521" s="1"/>
  <c r="M294" i="521" s="1"/>
  <c r="J294" i="521" a="1"/>
  <c r="J294" i="521" s="1"/>
  <c r="H294" i="521"/>
  <c r="V293" i="521"/>
  <c r="W293" i="521" s="1"/>
  <c r="N293" i="521"/>
  <c r="K293" i="521" a="1"/>
  <c r="K293" i="521" s="1"/>
  <c r="M293" i="521" s="1"/>
  <c r="J293" i="521" a="1"/>
  <c r="J293" i="521" s="1"/>
  <c r="H293" i="521"/>
  <c r="V292" i="521"/>
  <c r="W292" i="521" s="1"/>
  <c r="N292" i="521"/>
  <c r="K292" i="521"/>
  <c r="M292" i="521" s="1"/>
  <c r="K292" i="521" a="1"/>
  <c r="J292" i="521"/>
  <c r="J292" i="521" a="1"/>
  <c r="H292" i="521"/>
  <c r="V291" i="521"/>
  <c r="W291" i="521" s="1"/>
  <c r="N291" i="521"/>
  <c r="K291" i="521" a="1"/>
  <c r="K291" i="521" s="1"/>
  <c r="M291" i="521" s="1"/>
  <c r="J291" i="521" a="1"/>
  <c r="J291" i="521" s="1"/>
  <c r="H291" i="521"/>
  <c r="V290" i="521"/>
  <c r="V305" i="521" s="1"/>
  <c r="W305" i="521" s="1"/>
  <c r="N290" i="521"/>
  <c r="N305" i="521" s="1"/>
  <c r="K290" i="521"/>
  <c r="K290" i="521" a="1"/>
  <c r="J290" i="521"/>
  <c r="J290" i="521" a="1"/>
  <c r="H290" i="521"/>
  <c r="H305" i="521" s="1"/>
  <c r="AA289" i="521"/>
  <c r="Z289" i="521"/>
  <c r="Y289" i="521"/>
  <c r="X289" i="521"/>
  <c r="U289" i="521"/>
  <c r="T289" i="521"/>
  <c r="S289" i="521"/>
  <c r="R289" i="521"/>
  <c r="Q289" i="521"/>
  <c r="P289" i="521"/>
  <c r="O289" i="521"/>
  <c r="R333" i="521" s="1"/>
  <c r="I289" i="521"/>
  <c r="G289" i="521"/>
  <c r="J289" i="521" s="1" a="1"/>
  <c r="J289" i="521" s="1"/>
  <c r="V288" i="521"/>
  <c r="W288" i="521" s="1"/>
  <c r="N288" i="521"/>
  <c r="K288" i="521" a="1"/>
  <c r="K288" i="521" s="1"/>
  <c r="M288" i="521" s="1"/>
  <c r="J288" i="521" a="1"/>
  <c r="J288" i="521" s="1"/>
  <c r="H288" i="521"/>
  <c r="V287" i="521"/>
  <c r="W287" i="521" s="1"/>
  <c r="N287" i="521"/>
  <c r="K287" i="521" a="1"/>
  <c r="K287" i="521" s="1"/>
  <c r="M287" i="521" s="1"/>
  <c r="J287" i="521" a="1"/>
  <c r="J287" i="521" s="1"/>
  <c r="H287" i="521"/>
  <c r="V286" i="521"/>
  <c r="W286" i="521" s="1"/>
  <c r="N286" i="521"/>
  <c r="K286" i="521"/>
  <c r="M286" i="521" s="1"/>
  <c r="K286" i="521" a="1"/>
  <c r="J286" i="521"/>
  <c r="J286" i="521" a="1"/>
  <c r="H286" i="521"/>
  <c r="H285" i="521"/>
  <c r="H284" i="521"/>
  <c r="H283" i="521"/>
  <c r="V282" i="521"/>
  <c r="W282" i="521" s="1"/>
  <c r="N282" i="521"/>
  <c r="K282" i="521" a="1"/>
  <c r="K282" i="521" s="1"/>
  <c r="M282" i="521" s="1"/>
  <c r="J282" i="521" a="1"/>
  <c r="J282" i="521" s="1"/>
  <c r="H282" i="521"/>
  <c r="V281" i="521"/>
  <c r="W281" i="521" s="1"/>
  <c r="N281" i="521"/>
  <c r="K281" i="521" a="1"/>
  <c r="K281" i="521" s="1"/>
  <c r="M281" i="521" s="1"/>
  <c r="J281" i="521" a="1"/>
  <c r="J281" i="521" s="1"/>
  <c r="H281" i="521"/>
  <c r="N280" i="521"/>
  <c r="K280" i="521"/>
  <c r="M280" i="521" s="1"/>
  <c r="K280" i="521" a="1"/>
  <c r="H280" i="521"/>
  <c r="N279" i="521"/>
  <c r="K279" i="521" a="1"/>
  <c r="K279" i="521" s="1"/>
  <c r="M279" i="521" s="1"/>
  <c r="H279" i="521"/>
  <c r="N278" i="521"/>
  <c r="K278" i="521" a="1"/>
  <c r="K278" i="521" s="1"/>
  <c r="M278" i="521" s="1"/>
  <c r="H278" i="521"/>
  <c r="N277" i="521"/>
  <c r="K277" i="521" a="1"/>
  <c r="K277" i="521" s="1"/>
  <c r="M277" i="521" s="1"/>
  <c r="H277" i="521"/>
  <c r="N276" i="521"/>
  <c r="K276" i="521"/>
  <c r="M276" i="521" s="1"/>
  <c r="K276" i="521" a="1"/>
  <c r="H276" i="521"/>
  <c r="N275" i="521"/>
  <c r="K275" i="521" a="1"/>
  <c r="K275" i="521" s="1"/>
  <c r="M275" i="521" s="1"/>
  <c r="H275" i="521"/>
  <c r="W274" i="521"/>
  <c r="V274" i="521"/>
  <c r="N274" i="521"/>
  <c r="K274" i="521" a="1"/>
  <c r="K274" i="521" s="1"/>
  <c r="M274" i="521" s="1"/>
  <c r="J274" i="521" a="1"/>
  <c r="J274" i="521" s="1"/>
  <c r="H274" i="521"/>
  <c r="V273" i="521"/>
  <c r="W273" i="521" s="1"/>
  <c r="N273" i="521"/>
  <c r="K273" i="521" a="1"/>
  <c r="K273" i="521" s="1"/>
  <c r="M273" i="521" s="1"/>
  <c r="J273" i="521" a="1"/>
  <c r="J273" i="521" s="1"/>
  <c r="H273" i="521"/>
  <c r="V272" i="521"/>
  <c r="W272" i="521" s="1"/>
  <c r="N272" i="521"/>
  <c r="K272" i="521"/>
  <c r="M272" i="521" s="1"/>
  <c r="K272" i="521" a="1"/>
  <c r="J272" i="521"/>
  <c r="J272" i="521" a="1"/>
  <c r="H272" i="521"/>
  <c r="V271" i="521"/>
  <c r="W271" i="521" s="1"/>
  <c r="N271" i="521"/>
  <c r="K271" i="521" a="1"/>
  <c r="K271" i="521" s="1"/>
  <c r="M271" i="521" s="1"/>
  <c r="J271" i="521" a="1"/>
  <c r="J271" i="521" s="1"/>
  <c r="H271" i="521"/>
  <c r="W270" i="521"/>
  <c r="V270" i="521"/>
  <c r="N270" i="521"/>
  <c r="K270" i="521" a="1"/>
  <c r="K270" i="521" s="1"/>
  <c r="M270" i="521" s="1"/>
  <c r="J270" i="521" a="1"/>
  <c r="J270" i="521" s="1"/>
  <c r="H270" i="521"/>
  <c r="V269" i="521"/>
  <c r="W269" i="521" s="1"/>
  <c r="N269" i="521"/>
  <c r="K269" i="521" a="1"/>
  <c r="K269" i="521" s="1"/>
  <c r="M269" i="521" s="1"/>
  <c r="J269" i="521" a="1"/>
  <c r="J269" i="521" s="1"/>
  <c r="H269" i="521"/>
  <c r="V268" i="521"/>
  <c r="W268" i="521" s="1"/>
  <c r="N268" i="521"/>
  <c r="K268" i="521"/>
  <c r="M268" i="521" s="1"/>
  <c r="K268" i="521" a="1"/>
  <c r="J268" i="521"/>
  <c r="J268" i="521" a="1"/>
  <c r="H268" i="521"/>
  <c r="V267" i="521"/>
  <c r="W267" i="521" s="1"/>
  <c r="N267" i="521"/>
  <c r="K267" i="521" a="1"/>
  <c r="K267" i="521" s="1"/>
  <c r="M267" i="521" s="1"/>
  <c r="J267" i="521" a="1"/>
  <c r="J267" i="521" s="1"/>
  <c r="H267" i="521"/>
  <c r="W266" i="521"/>
  <c r="V266" i="521"/>
  <c r="N266" i="521"/>
  <c r="K266" i="521" a="1"/>
  <c r="K266" i="521" s="1"/>
  <c r="M266" i="521" s="1"/>
  <c r="J266" i="521" a="1"/>
  <c r="J266" i="521" s="1"/>
  <c r="H266" i="521"/>
  <c r="V265" i="521"/>
  <c r="W265" i="521" s="1"/>
  <c r="N265" i="521"/>
  <c r="K265" i="521" a="1"/>
  <c r="K265" i="521" s="1"/>
  <c r="M265" i="521" s="1"/>
  <c r="J265" i="521" a="1"/>
  <c r="J265" i="521" s="1"/>
  <c r="H265" i="521"/>
  <c r="V264" i="521"/>
  <c r="W264" i="521" s="1"/>
  <c r="N264" i="521"/>
  <c r="K264" i="521"/>
  <c r="M264" i="521" s="1"/>
  <c r="K264" i="521" a="1"/>
  <c r="J264" i="521"/>
  <c r="J264" i="521" a="1"/>
  <c r="H264" i="521"/>
  <c r="V263" i="521"/>
  <c r="W263" i="521" s="1"/>
  <c r="N263" i="521"/>
  <c r="K263" i="521" a="1"/>
  <c r="K263" i="521" s="1"/>
  <c r="M263" i="521" s="1"/>
  <c r="J263" i="521" a="1"/>
  <c r="J263" i="521" s="1"/>
  <c r="H263" i="521"/>
  <c r="N262" i="521"/>
  <c r="K262" i="521" a="1"/>
  <c r="K262" i="521" s="1"/>
  <c r="M262" i="521" s="1"/>
  <c r="H262" i="521"/>
  <c r="V261" i="521"/>
  <c r="W261" i="521" s="1"/>
  <c r="N261" i="521"/>
  <c r="K261" i="521" a="1"/>
  <c r="K261" i="521" s="1"/>
  <c r="M261" i="521" s="1"/>
  <c r="J261" i="521" a="1"/>
  <c r="J261" i="521" s="1"/>
  <c r="H261" i="521"/>
  <c r="V260" i="521"/>
  <c r="W260" i="521" s="1"/>
  <c r="N260" i="521"/>
  <c r="K260" i="521"/>
  <c r="M260" i="521" s="1"/>
  <c r="K260" i="521" a="1"/>
  <c r="J260" i="521"/>
  <c r="J260" i="521" a="1"/>
  <c r="H260" i="521"/>
  <c r="V259" i="521"/>
  <c r="W259" i="521" s="1"/>
  <c r="N259" i="521"/>
  <c r="K259" i="521" a="1"/>
  <c r="K259" i="521" s="1"/>
  <c r="M259" i="521" s="1"/>
  <c r="J259" i="521" a="1"/>
  <c r="J259" i="521" s="1"/>
  <c r="H259" i="521"/>
  <c r="W258" i="521"/>
  <c r="V258" i="521"/>
  <c r="N258" i="521"/>
  <c r="K258" i="521" a="1"/>
  <c r="K258" i="521" s="1"/>
  <c r="M258" i="521" s="1"/>
  <c r="J258" i="521" a="1"/>
  <c r="J258" i="521" s="1"/>
  <c r="H258" i="521"/>
  <c r="V257" i="521"/>
  <c r="W257" i="521" s="1"/>
  <c r="N257" i="521"/>
  <c r="K257" i="521" a="1"/>
  <c r="K257" i="521" s="1"/>
  <c r="M257" i="521" s="1"/>
  <c r="J257" i="521" a="1"/>
  <c r="J257" i="521" s="1"/>
  <c r="H257" i="521"/>
  <c r="V256" i="521"/>
  <c r="W256" i="521" s="1"/>
  <c r="N256" i="521"/>
  <c r="K256" i="521"/>
  <c r="M256" i="521" s="1"/>
  <c r="K256" i="521" a="1"/>
  <c r="J256" i="521"/>
  <c r="J256" i="521" a="1"/>
  <c r="H256" i="521"/>
  <c r="V255" i="521"/>
  <c r="N255" i="521"/>
  <c r="N289" i="521" s="1"/>
  <c r="K255" i="521" a="1"/>
  <c r="K255" i="521" s="1"/>
  <c r="J255" i="521" a="1"/>
  <c r="J255" i="521" s="1"/>
  <c r="H255" i="521"/>
  <c r="AA254" i="521"/>
  <c r="Z254" i="521"/>
  <c r="Y254" i="521"/>
  <c r="X254" i="521"/>
  <c r="U254" i="521"/>
  <c r="T254" i="521"/>
  <c r="S254" i="521"/>
  <c r="R254" i="521"/>
  <c r="Q254" i="521"/>
  <c r="P254" i="521"/>
  <c r="O254" i="521"/>
  <c r="R332" i="521" s="1"/>
  <c r="I254" i="521"/>
  <c r="G254" i="521"/>
  <c r="J254" i="521" s="1" a="1"/>
  <c r="J254" i="521" s="1"/>
  <c r="H253" i="521"/>
  <c r="H252" i="521"/>
  <c r="H251" i="521"/>
  <c r="H250" i="521"/>
  <c r="H249" i="521"/>
  <c r="H248" i="521"/>
  <c r="K247" i="521" a="1"/>
  <c r="K247" i="521" s="1"/>
  <c r="M247" i="521" s="1"/>
  <c r="H247" i="521"/>
  <c r="K246" i="521" a="1"/>
  <c r="K246" i="521" s="1"/>
  <c r="M246" i="521" s="1"/>
  <c r="H246" i="521"/>
  <c r="K245" i="521" a="1"/>
  <c r="K245" i="521" s="1"/>
  <c r="M245" i="521" s="1"/>
  <c r="H245" i="521"/>
  <c r="K244" i="521" a="1"/>
  <c r="K244" i="521" s="1"/>
  <c r="M244" i="521" s="1"/>
  <c r="H244" i="521"/>
  <c r="W243" i="521"/>
  <c r="V243" i="521"/>
  <c r="N243" i="521"/>
  <c r="K243" i="521" a="1"/>
  <c r="K243" i="521" s="1"/>
  <c r="M243" i="521" s="1"/>
  <c r="J243" i="521" a="1"/>
  <c r="J243" i="521" s="1"/>
  <c r="H243" i="521"/>
  <c r="V242" i="521"/>
  <c r="W242" i="521" s="1"/>
  <c r="N242" i="521"/>
  <c r="K242" i="521" a="1"/>
  <c r="K242" i="521" s="1"/>
  <c r="M242" i="521" s="1"/>
  <c r="J242" i="521" a="1"/>
  <c r="J242" i="521" s="1"/>
  <c r="H242" i="521"/>
  <c r="V241" i="521"/>
  <c r="W241" i="521" s="1"/>
  <c r="N241" i="521"/>
  <c r="K241" i="521"/>
  <c r="M241" i="521" s="1"/>
  <c r="K241" i="521" a="1"/>
  <c r="J241" i="521"/>
  <c r="J241" i="521" a="1"/>
  <c r="H241" i="521"/>
  <c r="V240" i="521"/>
  <c r="W240" i="521" s="1"/>
  <c r="N240" i="521"/>
  <c r="K240" i="521" a="1"/>
  <c r="K240" i="521" s="1"/>
  <c r="M240" i="521" s="1"/>
  <c r="J240" i="521" a="1"/>
  <c r="J240" i="521" s="1"/>
  <c r="H240" i="521"/>
  <c r="M239" i="521"/>
  <c r="H239" i="521"/>
  <c r="W238" i="521"/>
  <c r="V238" i="521"/>
  <c r="N238" i="521"/>
  <c r="K238" i="521" a="1"/>
  <c r="K238" i="521" s="1"/>
  <c r="M238" i="521" s="1"/>
  <c r="J238" i="521" a="1"/>
  <c r="J238" i="521" s="1"/>
  <c r="H238" i="521"/>
  <c r="V237" i="521"/>
  <c r="W237" i="521" s="1"/>
  <c r="N237" i="521"/>
  <c r="K237" i="521" a="1"/>
  <c r="K237" i="521" s="1"/>
  <c r="M237" i="521" s="1"/>
  <c r="J237" i="521" a="1"/>
  <c r="J237" i="521" s="1"/>
  <c r="H237" i="521"/>
  <c r="K236" i="521" a="1"/>
  <c r="K236" i="521" s="1"/>
  <c r="M236" i="521" s="1"/>
  <c r="H236" i="521"/>
  <c r="H235" i="521"/>
  <c r="V234" i="521"/>
  <c r="W234" i="521" s="1"/>
  <c r="N234" i="521"/>
  <c r="M234" i="521"/>
  <c r="K234" i="521" a="1"/>
  <c r="K234" i="521" s="1"/>
  <c r="J234" i="521" a="1"/>
  <c r="J234" i="521" s="1"/>
  <c r="H234" i="521"/>
  <c r="W233" i="521"/>
  <c r="V233" i="521"/>
  <c r="N233" i="521"/>
  <c r="K233" i="521" a="1"/>
  <c r="K233" i="521" s="1"/>
  <c r="M233" i="521" s="1"/>
  <c r="J233" i="521" a="1"/>
  <c r="J233" i="521" s="1"/>
  <c r="H233" i="521"/>
  <c r="W232" i="521"/>
  <c r="V232" i="521"/>
  <c r="N232" i="521"/>
  <c r="K232" i="521" a="1"/>
  <c r="K232" i="521" s="1"/>
  <c r="M232" i="521" s="1"/>
  <c r="J232" i="521" a="1"/>
  <c r="J232" i="521" s="1"/>
  <c r="H232" i="521"/>
  <c r="V231" i="521"/>
  <c r="W231" i="521" s="1"/>
  <c r="N231" i="521"/>
  <c r="K231" i="521" a="1"/>
  <c r="K231" i="521" s="1"/>
  <c r="M231" i="521" s="1"/>
  <c r="J231" i="521" a="1"/>
  <c r="J231" i="521" s="1"/>
  <c r="H231" i="521"/>
  <c r="V230" i="521"/>
  <c r="W230" i="521" s="1"/>
  <c r="N230" i="521"/>
  <c r="K230" i="521"/>
  <c r="M230" i="521" s="1"/>
  <c r="K230" i="521" a="1"/>
  <c r="J230" i="521"/>
  <c r="J230" i="521" a="1"/>
  <c r="H230" i="521"/>
  <c r="V229" i="521"/>
  <c r="W229" i="521" s="1"/>
  <c r="N229" i="521"/>
  <c r="K229" i="521" a="1"/>
  <c r="K229" i="521" s="1"/>
  <c r="M229" i="521" s="1"/>
  <c r="J229" i="521" a="1"/>
  <c r="J229" i="521" s="1"/>
  <c r="H229" i="521"/>
  <c r="W228" i="521"/>
  <c r="V228" i="521"/>
  <c r="N228" i="521"/>
  <c r="K228" i="521" a="1"/>
  <c r="K228" i="521" s="1"/>
  <c r="M228" i="521" s="1"/>
  <c r="J228" i="521" a="1"/>
  <c r="J228" i="521" s="1"/>
  <c r="H228" i="521"/>
  <c r="V227" i="521"/>
  <c r="W227" i="521" s="1"/>
  <c r="N227" i="521"/>
  <c r="K227" i="521" a="1"/>
  <c r="K227" i="521" s="1"/>
  <c r="M227" i="521" s="1"/>
  <c r="J227" i="521" a="1"/>
  <c r="J227" i="521" s="1"/>
  <c r="H227" i="521"/>
  <c r="V226" i="521"/>
  <c r="W226" i="521" s="1"/>
  <c r="N226" i="521"/>
  <c r="K226" i="521"/>
  <c r="M226" i="521" s="1"/>
  <c r="K226" i="521" a="1"/>
  <c r="J226" i="521"/>
  <c r="J226" i="521" a="1"/>
  <c r="H226" i="521"/>
  <c r="V225" i="521"/>
  <c r="W225" i="521" s="1"/>
  <c r="N225" i="521"/>
  <c r="K225" i="521" a="1"/>
  <c r="K225" i="521" s="1"/>
  <c r="M225" i="521" s="1"/>
  <c r="J225" i="521" a="1"/>
  <c r="J225" i="521" s="1"/>
  <c r="H225" i="521"/>
  <c r="N224" i="521"/>
  <c r="K224" i="521" a="1"/>
  <c r="K224" i="521" s="1"/>
  <c r="M224" i="521" s="1"/>
  <c r="H224" i="521"/>
  <c r="N223" i="521"/>
  <c r="K223" i="521" a="1"/>
  <c r="K223" i="521" s="1"/>
  <c r="M223" i="521" s="1"/>
  <c r="H223" i="521"/>
  <c r="N222" i="521"/>
  <c r="K222" i="521"/>
  <c r="M222" i="521" s="1"/>
  <c r="K222" i="521" a="1"/>
  <c r="H222" i="521"/>
  <c r="N221" i="521"/>
  <c r="K221" i="521" a="1"/>
  <c r="K221" i="521" s="1"/>
  <c r="M221" i="521" s="1"/>
  <c r="H221" i="521"/>
  <c r="N220" i="521"/>
  <c r="K220" i="521" a="1"/>
  <c r="K220" i="521" s="1"/>
  <c r="M220" i="521" s="1"/>
  <c r="H220" i="521"/>
  <c r="N219" i="521"/>
  <c r="K219" i="521" a="1"/>
  <c r="K219" i="521" s="1"/>
  <c r="M219" i="521" s="1"/>
  <c r="H219" i="521"/>
  <c r="N218" i="521"/>
  <c r="K218" i="521"/>
  <c r="M218" i="521" s="1"/>
  <c r="K218" i="521" a="1"/>
  <c r="H218" i="521"/>
  <c r="N217" i="521"/>
  <c r="K217" i="521" a="1"/>
  <c r="K217" i="521" s="1"/>
  <c r="M217" i="521" s="1"/>
  <c r="H217" i="521"/>
  <c r="W216" i="521"/>
  <c r="V216" i="521"/>
  <c r="N216" i="521"/>
  <c r="K216" i="521" a="1"/>
  <c r="K216" i="521" s="1"/>
  <c r="M216" i="521" s="1"/>
  <c r="J216" i="521" a="1"/>
  <c r="J216" i="521" s="1"/>
  <c r="H216" i="521"/>
  <c r="V215" i="521"/>
  <c r="W215" i="521" s="1"/>
  <c r="N215" i="521"/>
  <c r="K215" i="521" a="1"/>
  <c r="K215" i="521" s="1"/>
  <c r="M215" i="521" s="1"/>
  <c r="J215" i="521" a="1"/>
  <c r="J215" i="521" s="1"/>
  <c r="H215" i="521"/>
  <c r="V214" i="521"/>
  <c r="W214" i="521" s="1"/>
  <c r="N214" i="521"/>
  <c r="K214" i="521"/>
  <c r="M214" i="521" s="1"/>
  <c r="K214" i="521" a="1"/>
  <c r="J214" i="521"/>
  <c r="J214" i="521" a="1"/>
  <c r="H214" i="521"/>
  <c r="V213" i="521"/>
  <c r="W213" i="521" s="1"/>
  <c r="N213" i="521"/>
  <c r="K213" i="521" a="1"/>
  <c r="K213" i="521" s="1"/>
  <c r="M213" i="521" s="1"/>
  <c r="J213" i="521" a="1"/>
  <c r="J213" i="521" s="1"/>
  <c r="H213" i="521"/>
  <c r="W212" i="521"/>
  <c r="V212" i="521"/>
  <c r="N212" i="521"/>
  <c r="K212" i="521" a="1"/>
  <c r="K212" i="521" s="1"/>
  <c r="M212" i="521" s="1"/>
  <c r="J212" i="521" a="1"/>
  <c r="J212" i="521" s="1"/>
  <c r="H212" i="521"/>
  <c r="V211" i="521"/>
  <c r="W211" i="521" s="1"/>
  <c r="N211" i="521"/>
  <c r="K211" i="521" a="1"/>
  <c r="K211" i="521" s="1"/>
  <c r="M211" i="521" s="1"/>
  <c r="J211" i="521" a="1"/>
  <c r="J211" i="521" s="1"/>
  <c r="H211" i="521"/>
  <c r="V210" i="521"/>
  <c r="W210" i="521" s="1"/>
  <c r="N210" i="521"/>
  <c r="K210" i="521"/>
  <c r="M210" i="521" s="1"/>
  <c r="K210" i="521" a="1"/>
  <c r="J210" i="521"/>
  <c r="J210" i="521" a="1"/>
  <c r="H210" i="521"/>
  <c r="V209" i="521"/>
  <c r="W209" i="521" s="1"/>
  <c r="N209" i="521"/>
  <c r="K209" i="521" a="1"/>
  <c r="K209" i="521" s="1"/>
  <c r="M209" i="521" s="1"/>
  <c r="J209" i="521" a="1"/>
  <c r="J209" i="521" s="1"/>
  <c r="H209" i="521"/>
  <c r="W208" i="521"/>
  <c r="V208" i="521"/>
  <c r="N208" i="521"/>
  <c r="K208" i="521" a="1"/>
  <c r="K208" i="521" s="1"/>
  <c r="M208" i="521" s="1"/>
  <c r="J208" i="521" a="1"/>
  <c r="J208" i="521" s="1"/>
  <c r="H208" i="521"/>
  <c r="V207" i="521"/>
  <c r="W207" i="521" s="1"/>
  <c r="N207" i="521"/>
  <c r="K207" i="521" a="1"/>
  <c r="K207" i="521" s="1"/>
  <c r="M207" i="521" s="1"/>
  <c r="J207" i="521" a="1"/>
  <c r="J207" i="521" s="1"/>
  <c r="H207" i="521"/>
  <c r="V206" i="521"/>
  <c r="W206" i="521" s="1"/>
  <c r="N206" i="521"/>
  <c r="K206" i="521"/>
  <c r="M206" i="521" s="1"/>
  <c r="K206" i="521" a="1"/>
  <c r="J206" i="521"/>
  <c r="J206" i="521" a="1"/>
  <c r="H206" i="521"/>
  <c r="V205" i="521"/>
  <c r="W205" i="521" s="1"/>
  <c r="N205" i="521"/>
  <c r="K205" i="521" a="1"/>
  <c r="K205" i="521" s="1"/>
  <c r="M205" i="521" s="1"/>
  <c r="J205" i="521" a="1"/>
  <c r="J205" i="521" s="1"/>
  <c r="H205" i="521"/>
  <c r="H204" i="521"/>
  <c r="H203" i="521"/>
  <c r="H202" i="521"/>
  <c r="V201" i="521"/>
  <c r="W201" i="521" s="1"/>
  <c r="N201" i="521"/>
  <c r="K201" i="521" a="1"/>
  <c r="K201" i="521" s="1"/>
  <c r="M201" i="521" s="1"/>
  <c r="J201" i="521" a="1"/>
  <c r="J201" i="521" s="1"/>
  <c r="H201" i="521"/>
  <c r="W200" i="521"/>
  <c r="V200" i="521"/>
  <c r="N200" i="521"/>
  <c r="K200" i="521" a="1"/>
  <c r="K200" i="521" s="1"/>
  <c r="M200" i="521" s="1"/>
  <c r="J200" i="521" a="1"/>
  <c r="J200" i="521" s="1"/>
  <c r="H200" i="521"/>
  <c r="V199" i="521"/>
  <c r="W199" i="521" s="1"/>
  <c r="N199" i="521"/>
  <c r="K199" i="521" a="1"/>
  <c r="K199" i="521" s="1"/>
  <c r="M199" i="521" s="1"/>
  <c r="J199" i="521" a="1"/>
  <c r="J199" i="521" s="1"/>
  <c r="H199" i="521"/>
  <c r="H198" i="521"/>
  <c r="V197" i="521"/>
  <c r="V254" i="521" s="1"/>
  <c r="W254" i="521" s="1"/>
  <c r="N197" i="521"/>
  <c r="K197" i="521" a="1"/>
  <c r="K197" i="521" s="1"/>
  <c r="J197" i="521" a="1"/>
  <c r="J197" i="521" s="1"/>
  <c r="H197" i="521"/>
  <c r="AA196" i="521"/>
  <c r="AA329" i="521" s="1"/>
  <c r="Z196" i="521"/>
  <c r="Z329" i="521" s="1"/>
  <c r="Y196" i="521"/>
  <c r="Y329" i="521" s="1"/>
  <c r="X196" i="521"/>
  <c r="X329" i="521" s="1"/>
  <c r="U196" i="521"/>
  <c r="U329" i="521" s="1"/>
  <c r="T196" i="521"/>
  <c r="T329" i="521" s="1"/>
  <c r="S196" i="521"/>
  <c r="S329" i="521" s="1"/>
  <c r="R196" i="521"/>
  <c r="R329" i="521" s="1"/>
  <c r="Q196" i="521"/>
  <c r="Q329" i="521" s="1"/>
  <c r="P196" i="521"/>
  <c r="O196" i="521"/>
  <c r="I196" i="521"/>
  <c r="I329" i="521" s="1"/>
  <c r="B337" i="521" s="1"/>
  <c r="G196" i="521"/>
  <c r="G329" i="521" s="1"/>
  <c r="V195" i="521"/>
  <c r="W195" i="521" s="1"/>
  <c r="N195" i="521"/>
  <c r="K195" i="521" a="1"/>
  <c r="K195" i="521" s="1"/>
  <c r="M195" i="521" s="1"/>
  <c r="J195" i="521" a="1"/>
  <c r="J195" i="521" s="1"/>
  <c r="H195" i="521"/>
  <c r="V194" i="521"/>
  <c r="W194" i="521" s="1"/>
  <c r="N194" i="521"/>
  <c r="K194" i="521"/>
  <c r="M194" i="521" s="1"/>
  <c r="K194" i="521" a="1"/>
  <c r="J194" i="521"/>
  <c r="J194" i="521" a="1"/>
  <c r="H194" i="521"/>
  <c r="K193" i="521" a="1"/>
  <c r="K193" i="521" s="1"/>
  <c r="M193" i="521" s="1"/>
  <c r="H193" i="521"/>
  <c r="K192" i="521"/>
  <c r="M192" i="521" s="1"/>
  <c r="K192" i="521" a="1"/>
  <c r="H192" i="521"/>
  <c r="K191" i="521" a="1"/>
  <c r="K191" i="521" s="1"/>
  <c r="M191" i="521" s="1"/>
  <c r="H191" i="521"/>
  <c r="K190" i="521"/>
  <c r="M190" i="521" s="1"/>
  <c r="K190" i="521" a="1"/>
  <c r="H190" i="521"/>
  <c r="V189" i="521"/>
  <c r="W189" i="521" s="1"/>
  <c r="N189" i="521"/>
  <c r="K189" i="521" a="1"/>
  <c r="K189" i="521" s="1"/>
  <c r="M189" i="521" s="1"/>
  <c r="J189" i="521" a="1"/>
  <c r="J189" i="521" s="1"/>
  <c r="H189" i="521"/>
  <c r="W188" i="521"/>
  <c r="V188" i="521"/>
  <c r="N188" i="521"/>
  <c r="K188" i="521" a="1"/>
  <c r="K188" i="521" s="1"/>
  <c r="M188" i="521" s="1"/>
  <c r="J188" i="521" a="1"/>
  <c r="J188" i="521" s="1"/>
  <c r="H188" i="521"/>
  <c r="V187" i="521"/>
  <c r="W187" i="521" s="1"/>
  <c r="N187" i="521"/>
  <c r="K187" i="521" a="1"/>
  <c r="K187" i="521" s="1"/>
  <c r="M187" i="521" s="1"/>
  <c r="J187" i="521" a="1"/>
  <c r="J187" i="521" s="1"/>
  <c r="H187" i="521"/>
  <c r="N186" i="521"/>
  <c r="K186" i="521"/>
  <c r="M186" i="521" s="1"/>
  <c r="K186" i="521" a="1"/>
  <c r="J186" i="521"/>
  <c r="J186" i="521" a="1"/>
  <c r="H186" i="521"/>
  <c r="N185" i="521"/>
  <c r="K185" i="521" a="1"/>
  <c r="K185" i="521" s="1"/>
  <c r="M185" i="521" s="1"/>
  <c r="J185" i="521" a="1"/>
  <c r="J185" i="521" s="1"/>
  <c r="H185" i="521"/>
  <c r="V184" i="521"/>
  <c r="W184" i="521" s="1"/>
  <c r="N184" i="521"/>
  <c r="K184" i="521"/>
  <c r="M184" i="521" s="1"/>
  <c r="K184" i="521" a="1"/>
  <c r="J184" i="521"/>
  <c r="J184" i="521" a="1"/>
  <c r="H184" i="521"/>
  <c r="V183" i="521"/>
  <c r="W183" i="521" s="1"/>
  <c r="N183" i="521"/>
  <c r="K183" i="521" a="1"/>
  <c r="K183" i="521" s="1"/>
  <c r="M183" i="521" s="1"/>
  <c r="J183" i="521" a="1"/>
  <c r="J183" i="521" s="1"/>
  <c r="H183" i="521"/>
  <c r="N182" i="521"/>
  <c r="K182" i="521" a="1"/>
  <c r="K182" i="521" s="1"/>
  <c r="M182" i="521" s="1"/>
  <c r="H182" i="521"/>
  <c r="N181" i="521"/>
  <c r="K181" i="521" a="1"/>
  <c r="K181" i="521" s="1"/>
  <c r="M181" i="521" s="1"/>
  <c r="H181" i="521"/>
  <c r="V180" i="521"/>
  <c r="W180" i="521" s="1"/>
  <c r="N180" i="521"/>
  <c r="K180" i="521"/>
  <c r="M180" i="521" s="1"/>
  <c r="K180" i="521" a="1"/>
  <c r="J180" i="521"/>
  <c r="J180" i="521" a="1"/>
  <c r="H180" i="521"/>
  <c r="V179" i="521"/>
  <c r="W179" i="521" s="1"/>
  <c r="N179" i="521"/>
  <c r="K179" i="521" a="1"/>
  <c r="K179" i="521" s="1"/>
  <c r="M179" i="521" s="1"/>
  <c r="J179" i="521" a="1"/>
  <c r="J179" i="521" s="1"/>
  <c r="H179" i="521"/>
  <c r="V178" i="521"/>
  <c r="W178" i="521" s="1"/>
  <c r="N178" i="521"/>
  <c r="K178" i="521" a="1"/>
  <c r="K178" i="521" s="1"/>
  <c r="M178" i="521" s="1"/>
  <c r="J178" i="521" a="1"/>
  <c r="J178" i="521" s="1"/>
  <c r="H178" i="521"/>
  <c r="V177" i="521"/>
  <c r="W177" i="521" s="1"/>
  <c r="N177" i="521"/>
  <c r="K177" i="521" a="1"/>
  <c r="K177" i="521" s="1"/>
  <c r="M177" i="521" s="1"/>
  <c r="J177" i="521" a="1"/>
  <c r="J177" i="521" s="1"/>
  <c r="H177" i="521"/>
  <c r="V176" i="521"/>
  <c r="W176" i="521" s="1"/>
  <c r="N176" i="521"/>
  <c r="K176" i="521"/>
  <c r="M176" i="521" s="1"/>
  <c r="K176" i="521" a="1"/>
  <c r="J176" i="521"/>
  <c r="J176" i="521" a="1"/>
  <c r="H176" i="521"/>
  <c r="V175" i="521"/>
  <c r="V196" i="521" s="1"/>
  <c r="N175" i="521"/>
  <c r="N196" i="521" s="1"/>
  <c r="K175" i="521" a="1"/>
  <c r="K175" i="521" s="1"/>
  <c r="J175" i="521" a="1"/>
  <c r="J175" i="521" s="1"/>
  <c r="H175" i="521"/>
  <c r="H196" i="521" s="1"/>
  <c r="X168" i="521"/>
  <c r="Q520" i="521" s="1"/>
  <c r="X167" i="521"/>
  <c r="Q519" i="521" s="1"/>
  <c r="G167" i="521"/>
  <c r="C167" i="521"/>
  <c r="X166" i="521"/>
  <c r="Q518" i="521" s="1"/>
  <c r="I166" i="521"/>
  <c r="E166" i="521"/>
  <c r="K166" i="521" s="1"/>
  <c r="M166" i="521" s="1"/>
  <c r="I165" i="521"/>
  <c r="E165" i="521"/>
  <c r="K165" i="521" s="1"/>
  <c r="M165" i="521" s="1"/>
  <c r="I164" i="521"/>
  <c r="E164" i="521"/>
  <c r="K164" i="521" s="1"/>
  <c r="M164" i="521" s="1"/>
  <c r="X163" i="521"/>
  <c r="Q515" i="521" s="1"/>
  <c r="I163" i="521"/>
  <c r="I167" i="521" s="1"/>
  <c r="E163" i="521"/>
  <c r="E167" i="521" s="1"/>
  <c r="AA160" i="521"/>
  <c r="Z160" i="521"/>
  <c r="Y160" i="521"/>
  <c r="X160" i="521"/>
  <c r="U160" i="521"/>
  <c r="T160" i="521"/>
  <c r="S160" i="521"/>
  <c r="R160" i="521"/>
  <c r="Q160" i="521"/>
  <c r="P160" i="521"/>
  <c r="O160" i="521"/>
  <c r="I160" i="521"/>
  <c r="G160" i="521"/>
  <c r="C520" i="521" s="1"/>
  <c r="H159" i="521"/>
  <c r="H158" i="521"/>
  <c r="H157" i="521"/>
  <c r="V156" i="521"/>
  <c r="W156" i="521" s="1"/>
  <c r="N156" i="521"/>
  <c r="K156" i="521"/>
  <c r="K156" i="521" a="1"/>
  <c r="J156" i="521" a="1"/>
  <c r="J156" i="521" s="1"/>
  <c r="H156" i="521"/>
  <c r="D156" i="521"/>
  <c r="V155" i="521"/>
  <c r="W155" i="521" s="1"/>
  <c r="N155" i="521"/>
  <c r="K155" i="521" a="1"/>
  <c r="K155" i="521" s="1"/>
  <c r="M155" i="521" s="1"/>
  <c r="J155" i="521" a="1"/>
  <c r="J155" i="521" s="1"/>
  <c r="H155" i="521"/>
  <c r="H154" i="521"/>
  <c r="H153" i="521"/>
  <c r="V152" i="521"/>
  <c r="W152" i="521" s="1"/>
  <c r="N152" i="521"/>
  <c r="K152" i="521" a="1"/>
  <c r="K152" i="521" s="1"/>
  <c r="M152" i="521" s="1"/>
  <c r="J152" i="521" a="1"/>
  <c r="J152" i="521" s="1"/>
  <c r="H152" i="521"/>
  <c r="V151" i="521"/>
  <c r="W151" i="521" s="1"/>
  <c r="N151" i="521"/>
  <c r="K151" i="521"/>
  <c r="M151" i="521" s="1"/>
  <c r="K151" i="521" a="1"/>
  <c r="J151" i="521"/>
  <c r="J151" i="521" a="1"/>
  <c r="H151" i="521"/>
  <c r="H150" i="521"/>
  <c r="V149" i="521"/>
  <c r="W149" i="521" s="1"/>
  <c r="N149" i="521"/>
  <c r="K149" i="521" a="1"/>
  <c r="K149" i="521" s="1"/>
  <c r="M149" i="521" s="1"/>
  <c r="J149" i="521" a="1"/>
  <c r="J149" i="521" s="1"/>
  <c r="H149" i="521"/>
  <c r="V148" i="521"/>
  <c r="W148" i="521" s="1"/>
  <c r="N148" i="521"/>
  <c r="K148" i="521" a="1"/>
  <c r="K148" i="521" s="1"/>
  <c r="M148" i="521" s="1"/>
  <c r="J148" i="521" a="1"/>
  <c r="J148" i="521" s="1"/>
  <c r="H148" i="521"/>
  <c r="V147" i="521"/>
  <c r="W147" i="521" s="1"/>
  <c r="N147" i="521"/>
  <c r="K147" i="521"/>
  <c r="M147" i="521" s="1"/>
  <c r="K147" i="521" a="1"/>
  <c r="J147" i="521"/>
  <c r="J147" i="521" a="1"/>
  <c r="H147" i="521"/>
  <c r="V146" i="521"/>
  <c r="W146" i="521" s="1"/>
  <c r="N146" i="521"/>
  <c r="N160" i="521" s="1"/>
  <c r="K146" i="521" a="1"/>
  <c r="K146" i="521" s="1"/>
  <c r="J146" i="521" a="1"/>
  <c r="J146" i="521" s="1"/>
  <c r="H146" i="521"/>
  <c r="AA145" i="521"/>
  <c r="Z145" i="521"/>
  <c r="Y145" i="521"/>
  <c r="X145" i="521"/>
  <c r="U145" i="521"/>
  <c r="T145" i="521"/>
  <c r="S145" i="521"/>
  <c r="Q145" i="521"/>
  <c r="P145" i="521"/>
  <c r="O145" i="521"/>
  <c r="I145" i="521"/>
  <c r="G145" i="521"/>
  <c r="C519" i="521" s="1"/>
  <c r="V144" i="521"/>
  <c r="W144" i="521" s="1"/>
  <c r="N144" i="521"/>
  <c r="K144" i="521"/>
  <c r="M144" i="521" s="1"/>
  <c r="K144" i="521" a="1"/>
  <c r="J144" i="521"/>
  <c r="J144" i="521" a="1"/>
  <c r="H144" i="521"/>
  <c r="H143" i="521"/>
  <c r="W142" i="521"/>
  <c r="V142" i="521"/>
  <c r="N142" i="521"/>
  <c r="K142" i="521" a="1"/>
  <c r="K142" i="521" s="1"/>
  <c r="M142" i="521" s="1"/>
  <c r="J142" i="521" a="1"/>
  <c r="J142" i="521" s="1"/>
  <c r="H142" i="521"/>
  <c r="V141" i="521"/>
  <c r="W141" i="521" s="1"/>
  <c r="N141" i="521"/>
  <c r="K141" i="521" a="1"/>
  <c r="K141" i="521" s="1"/>
  <c r="M141" i="521" s="1"/>
  <c r="J141" i="521" a="1"/>
  <c r="J141" i="521" s="1"/>
  <c r="H141" i="521"/>
  <c r="V140" i="521"/>
  <c r="W140" i="521" s="1"/>
  <c r="N140" i="521"/>
  <c r="K140" i="521"/>
  <c r="M140" i="521" s="1"/>
  <c r="K140" i="521" a="1"/>
  <c r="J140" i="521"/>
  <c r="J140" i="521" a="1"/>
  <c r="H140" i="521"/>
  <c r="V139" i="521"/>
  <c r="W139" i="521" s="1"/>
  <c r="N139" i="521"/>
  <c r="K139" i="521" a="1"/>
  <c r="K139" i="521" s="1"/>
  <c r="M139" i="521" s="1"/>
  <c r="J139" i="521" a="1"/>
  <c r="J139" i="521" s="1"/>
  <c r="H139" i="521"/>
  <c r="W138" i="521"/>
  <c r="V138" i="521"/>
  <c r="V145" i="521" s="1"/>
  <c r="W145" i="521" s="1"/>
  <c r="N138" i="521"/>
  <c r="N145" i="521" s="1"/>
  <c r="K138" i="521" a="1"/>
  <c r="K138" i="521" s="1"/>
  <c r="M138" i="521" s="1"/>
  <c r="M145" i="521" s="1"/>
  <c r="J138" i="521" a="1"/>
  <c r="J138" i="521" s="1"/>
  <c r="H138" i="521"/>
  <c r="H145" i="521" s="1"/>
  <c r="AA137" i="521"/>
  <c r="Z137" i="521"/>
  <c r="Y137" i="521"/>
  <c r="X137" i="521"/>
  <c r="U137" i="521"/>
  <c r="T137" i="521"/>
  <c r="S137" i="521"/>
  <c r="Q137" i="521"/>
  <c r="P137" i="521"/>
  <c r="O137" i="521"/>
  <c r="I137" i="521"/>
  <c r="G137" i="521"/>
  <c r="C518" i="521" s="1"/>
  <c r="V136" i="521"/>
  <c r="W136" i="521" s="1"/>
  <c r="N136" i="521"/>
  <c r="K136" i="521" a="1"/>
  <c r="K136" i="521" s="1"/>
  <c r="M136" i="521" s="1"/>
  <c r="J136" i="521" a="1"/>
  <c r="J136" i="521" s="1"/>
  <c r="H136" i="521"/>
  <c r="V135" i="521"/>
  <c r="W135" i="521" s="1"/>
  <c r="N135" i="521"/>
  <c r="K135" i="521"/>
  <c r="M135" i="521" s="1"/>
  <c r="K135" i="521" a="1"/>
  <c r="J135" i="521"/>
  <c r="J135" i="521" a="1"/>
  <c r="H135" i="521"/>
  <c r="V134" i="521"/>
  <c r="W134" i="521" s="1"/>
  <c r="N134" i="521"/>
  <c r="K134" i="521" a="1"/>
  <c r="K134" i="521" s="1"/>
  <c r="M134" i="521" s="1"/>
  <c r="J134" i="521" a="1"/>
  <c r="J134" i="521" s="1"/>
  <c r="H134" i="521"/>
  <c r="V133" i="521"/>
  <c r="W133" i="521" s="1"/>
  <c r="N133" i="521"/>
  <c r="K133" i="521"/>
  <c r="M133" i="521" s="1"/>
  <c r="K133" i="521" a="1"/>
  <c r="J133" i="521"/>
  <c r="J133" i="521" a="1"/>
  <c r="H133" i="521"/>
  <c r="V132" i="521"/>
  <c r="W132" i="521" s="1"/>
  <c r="N132" i="521"/>
  <c r="K132" i="521" a="1"/>
  <c r="K132" i="521" s="1"/>
  <c r="M132" i="521" s="1"/>
  <c r="J132" i="521" a="1"/>
  <c r="J132" i="521" s="1"/>
  <c r="H132" i="521"/>
  <c r="W131" i="521"/>
  <c r="V131" i="521"/>
  <c r="N131" i="521"/>
  <c r="K131" i="521" a="1"/>
  <c r="K131" i="521" s="1"/>
  <c r="M131" i="521" s="1"/>
  <c r="J131" i="521" a="1"/>
  <c r="J131" i="521" s="1"/>
  <c r="H131" i="521"/>
  <c r="V130" i="521"/>
  <c r="W130" i="521" s="1"/>
  <c r="N130" i="521"/>
  <c r="K130" i="521" a="1"/>
  <c r="K130" i="521" s="1"/>
  <c r="M130" i="521" s="1"/>
  <c r="J130" i="521" a="1"/>
  <c r="J130" i="521" s="1"/>
  <c r="H130" i="521"/>
  <c r="V129" i="521"/>
  <c r="W129" i="521" s="1"/>
  <c r="N129" i="521"/>
  <c r="K129" i="521"/>
  <c r="M129" i="521" s="1"/>
  <c r="K129" i="521" a="1"/>
  <c r="J129" i="521"/>
  <c r="J129" i="521" a="1"/>
  <c r="H129" i="521"/>
  <c r="V128" i="521"/>
  <c r="W128" i="521" s="1"/>
  <c r="N128" i="521"/>
  <c r="K128" i="521" a="1"/>
  <c r="K128" i="521" s="1"/>
  <c r="M128" i="521" s="1"/>
  <c r="J128" i="521" a="1"/>
  <c r="J128" i="521" s="1"/>
  <c r="H128" i="521"/>
  <c r="W127" i="521"/>
  <c r="V127" i="521"/>
  <c r="N127" i="521"/>
  <c r="K127" i="521" a="1"/>
  <c r="K127" i="521" s="1"/>
  <c r="M127" i="521" s="1"/>
  <c r="J127" i="521" a="1"/>
  <c r="J127" i="521" s="1"/>
  <c r="H127" i="521"/>
  <c r="V126" i="521"/>
  <c r="W126" i="521" s="1"/>
  <c r="N126" i="521"/>
  <c r="K126" i="521" a="1"/>
  <c r="K126" i="521" s="1"/>
  <c r="M126" i="521" s="1"/>
  <c r="J126" i="521" a="1"/>
  <c r="J126" i="521" s="1"/>
  <c r="H126" i="521"/>
  <c r="V125" i="521"/>
  <c r="W125" i="521" s="1"/>
  <c r="N125" i="521"/>
  <c r="K125" i="521"/>
  <c r="M125" i="521" s="1"/>
  <c r="K125" i="521" a="1"/>
  <c r="J125" i="521"/>
  <c r="J125" i="521" a="1"/>
  <c r="H125" i="521"/>
  <c r="V124" i="521"/>
  <c r="W124" i="521" s="1"/>
  <c r="N124" i="521"/>
  <c r="K124" i="521" a="1"/>
  <c r="K124" i="521" s="1"/>
  <c r="M124" i="521" s="1"/>
  <c r="J124" i="521" a="1"/>
  <c r="J124" i="521" s="1"/>
  <c r="H124" i="521"/>
  <c r="W123" i="521"/>
  <c r="V123" i="521"/>
  <c r="N123" i="521"/>
  <c r="K123" i="521" a="1"/>
  <c r="K123" i="521" s="1"/>
  <c r="M123" i="521" s="1"/>
  <c r="J123" i="521" a="1"/>
  <c r="J123" i="521" s="1"/>
  <c r="H123" i="521"/>
  <c r="V122" i="521"/>
  <c r="W122" i="521" s="1"/>
  <c r="N122" i="521"/>
  <c r="K122" i="521" a="1"/>
  <c r="K122" i="521" s="1"/>
  <c r="J122" i="521" a="1"/>
  <c r="J122" i="521" s="1"/>
  <c r="H122" i="521"/>
  <c r="H137" i="521" s="1"/>
  <c r="AA121" i="521"/>
  <c r="Z121" i="521"/>
  <c r="Y121" i="521"/>
  <c r="X121" i="521"/>
  <c r="U121" i="521"/>
  <c r="T121" i="521"/>
  <c r="S121" i="521"/>
  <c r="R121" i="521"/>
  <c r="Q121" i="521"/>
  <c r="P121" i="521"/>
  <c r="O121" i="521"/>
  <c r="R165" i="521" s="1"/>
  <c r="I121" i="521"/>
  <c r="C517" i="521"/>
  <c r="V120" i="521"/>
  <c r="W120" i="521" s="1"/>
  <c r="N120" i="521"/>
  <c r="K120" i="521" a="1"/>
  <c r="K120" i="521" s="1"/>
  <c r="M120" i="521" s="1"/>
  <c r="J120" i="521" a="1"/>
  <c r="J120" i="521" s="1"/>
  <c r="H120" i="521"/>
  <c r="W119" i="521"/>
  <c r="V119" i="521"/>
  <c r="N119" i="521"/>
  <c r="K119" i="521" a="1"/>
  <c r="K119" i="521" s="1"/>
  <c r="M119" i="521" s="1"/>
  <c r="J119" i="521" a="1"/>
  <c r="J119" i="521" s="1"/>
  <c r="H119" i="521"/>
  <c r="V118" i="521"/>
  <c r="W118" i="521" s="1"/>
  <c r="N118" i="521"/>
  <c r="K118" i="521" a="1"/>
  <c r="K118" i="521" s="1"/>
  <c r="M118" i="521" s="1"/>
  <c r="J118" i="521" a="1"/>
  <c r="J118" i="521" s="1"/>
  <c r="H118" i="521"/>
  <c r="K117" i="521" a="1"/>
  <c r="K117" i="521" s="1"/>
  <c r="H117" i="521"/>
  <c r="K116" i="521" a="1"/>
  <c r="K116" i="521" s="1"/>
  <c r="H116" i="521"/>
  <c r="K115" i="521"/>
  <c r="K115" i="521" a="1"/>
  <c r="H115" i="521"/>
  <c r="V114" i="521"/>
  <c r="W114" i="521" s="1"/>
  <c r="N114" i="521"/>
  <c r="K114" i="521" a="1"/>
  <c r="K114" i="521" s="1"/>
  <c r="M114" i="521" s="1"/>
  <c r="J114" i="521" a="1"/>
  <c r="J114" i="521" s="1"/>
  <c r="H114" i="521"/>
  <c r="V113" i="521"/>
  <c r="W113" i="521" s="1"/>
  <c r="N113" i="521"/>
  <c r="K113" i="521" a="1"/>
  <c r="K113" i="521" s="1"/>
  <c r="M113" i="521" s="1"/>
  <c r="J113" i="521" a="1"/>
  <c r="J113" i="521" s="1"/>
  <c r="H113" i="521"/>
  <c r="N112" i="521"/>
  <c r="K112" i="521" a="1"/>
  <c r="K112" i="521" s="1"/>
  <c r="M112" i="521" s="1"/>
  <c r="H112" i="521"/>
  <c r="N111" i="521"/>
  <c r="K111" i="521" a="1"/>
  <c r="K111" i="521" s="1"/>
  <c r="M111" i="521" s="1"/>
  <c r="H111" i="521"/>
  <c r="N110" i="521"/>
  <c r="K110" i="521" a="1"/>
  <c r="K110" i="521" s="1"/>
  <c r="M110" i="521" s="1"/>
  <c r="H110" i="521"/>
  <c r="N109" i="521"/>
  <c r="K109" i="521" a="1"/>
  <c r="K109" i="521" s="1"/>
  <c r="M109" i="521" s="1"/>
  <c r="H109" i="521"/>
  <c r="N108" i="521"/>
  <c r="K108" i="521" a="1"/>
  <c r="K108" i="521" s="1"/>
  <c r="M108" i="521" s="1"/>
  <c r="H108" i="521"/>
  <c r="N107" i="521"/>
  <c r="K107" i="521" a="1"/>
  <c r="K107" i="521" s="1"/>
  <c r="M107" i="521" s="1"/>
  <c r="H107" i="521"/>
  <c r="V106" i="521"/>
  <c r="W106" i="521" s="1"/>
  <c r="N106" i="521"/>
  <c r="K106" i="521" a="1"/>
  <c r="K106" i="521" s="1"/>
  <c r="M106" i="521" s="1"/>
  <c r="J106" i="521" a="1"/>
  <c r="J106" i="521" s="1"/>
  <c r="H106" i="521"/>
  <c r="V105" i="521"/>
  <c r="W105" i="521" s="1"/>
  <c r="N105" i="521"/>
  <c r="K105" i="521"/>
  <c r="M105" i="521" s="1"/>
  <c r="K105" i="521" a="1"/>
  <c r="J105" i="521"/>
  <c r="J105" i="521" a="1"/>
  <c r="H105" i="521"/>
  <c r="V104" i="521"/>
  <c r="W104" i="521" s="1"/>
  <c r="N104" i="521"/>
  <c r="K104" i="521" a="1"/>
  <c r="K104" i="521" s="1"/>
  <c r="M104" i="521" s="1"/>
  <c r="J104" i="521" a="1"/>
  <c r="J104" i="521" s="1"/>
  <c r="H104" i="521"/>
  <c r="V103" i="521"/>
  <c r="W103" i="521" s="1"/>
  <c r="N103" i="521"/>
  <c r="K103" i="521" a="1"/>
  <c r="K103" i="521" s="1"/>
  <c r="M103" i="521" s="1"/>
  <c r="J103" i="521" a="1"/>
  <c r="J103" i="521" s="1"/>
  <c r="H103" i="521"/>
  <c r="V102" i="521"/>
  <c r="W102" i="521" s="1"/>
  <c r="N102" i="521"/>
  <c r="K102" i="521" a="1"/>
  <c r="K102" i="521" s="1"/>
  <c r="M102" i="521" s="1"/>
  <c r="J102" i="521" a="1"/>
  <c r="J102" i="521" s="1"/>
  <c r="H102" i="521"/>
  <c r="V101" i="521"/>
  <c r="W101" i="521" s="1"/>
  <c r="N101" i="521"/>
  <c r="K101" i="521"/>
  <c r="M101" i="521" s="1"/>
  <c r="K101" i="521" a="1"/>
  <c r="J101" i="521"/>
  <c r="J101" i="521" a="1"/>
  <c r="H101" i="521"/>
  <c r="V100" i="521"/>
  <c r="W100" i="521" s="1"/>
  <c r="N100" i="521"/>
  <c r="K100" i="521" a="1"/>
  <c r="K100" i="521" s="1"/>
  <c r="M100" i="521" s="1"/>
  <c r="J100" i="521" a="1"/>
  <c r="J100" i="521" s="1"/>
  <c r="H100" i="521"/>
  <c r="W99" i="521"/>
  <c r="V99" i="521"/>
  <c r="N99" i="521"/>
  <c r="K99" i="521" a="1"/>
  <c r="K99" i="521" s="1"/>
  <c r="M99" i="521" s="1"/>
  <c r="J99" i="521" a="1"/>
  <c r="J99" i="521" s="1"/>
  <c r="H99" i="521"/>
  <c r="V98" i="521"/>
  <c r="W98" i="521" s="1"/>
  <c r="N98" i="521"/>
  <c r="K98" i="521" a="1"/>
  <c r="K98" i="521" s="1"/>
  <c r="M98" i="521" s="1"/>
  <c r="J98" i="521" a="1"/>
  <c r="J98" i="521" s="1"/>
  <c r="H98" i="521"/>
  <c r="V97" i="521"/>
  <c r="W97" i="521" s="1"/>
  <c r="N97" i="521"/>
  <c r="K97" i="521"/>
  <c r="M97" i="521" s="1"/>
  <c r="K97" i="521" a="1"/>
  <c r="J97" i="521"/>
  <c r="J97" i="521" a="1"/>
  <c r="H97" i="521"/>
  <c r="V96" i="521"/>
  <c r="W96" i="521" s="1"/>
  <c r="N96" i="521"/>
  <c r="K96" i="521" a="1"/>
  <c r="K96" i="521" s="1"/>
  <c r="M96" i="521" s="1"/>
  <c r="J96" i="521" a="1"/>
  <c r="J96" i="521" s="1"/>
  <c r="H96" i="521"/>
  <c r="W95" i="521"/>
  <c r="V95" i="521"/>
  <c r="N95" i="521"/>
  <c r="K95" i="521" a="1"/>
  <c r="K95" i="521" s="1"/>
  <c r="M95" i="521" s="1"/>
  <c r="J95" i="521" a="1"/>
  <c r="J95" i="521" s="1"/>
  <c r="H95" i="521"/>
  <c r="K94" i="521"/>
  <c r="M94" i="521" s="1"/>
  <c r="K94" i="521" a="1"/>
  <c r="H94" i="521"/>
  <c r="V93" i="521"/>
  <c r="W93" i="521" s="1"/>
  <c r="N93" i="521"/>
  <c r="K93" i="521" a="1"/>
  <c r="K93" i="521" s="1"/>
  <c r="M93" i="521" s="1"/>
  <c r="J93" i="521" a="1"/>
  <c r="J93" i="521" s="1"/>
  <c r="H93" i="521"/>
  <c r="W92" i="521"/>
  <c r="V92" i="521"/>
  <c r="N92" i="521"/>
  <c r="K92" i="521" a="1"/>
  <c r="K92" i="521" s="1"/>
  <c r="M92" i="521" s="1"/>
  <c r="J92" i="521" a="1"/>
  <c r="J92" i="521" s="1"/>
  <c r="H92" i="521"/>
  <c r="V91" i="521"/>
  <c r="W91" i="521" s="1"/>
  <c r="N91" i="521"/>
  <c r="K91" i="521" a="1"/>
  <c r="K91" i="521" s="1"/>
  <c r="M91" i="521" s="1"/>
  <c r="J91" i="521" a="1"/>
  <c r="J91" i="521" s="1"/>
  <c r="H91" i="521"/>
  <c r="V90" i="521"/>
  <c r="W90" i="521" s="1"/>
  <c r="N90" i="521"/>
  <c r="K90" i="521" a="1"/>
  <c r="K90" i="521" s="1"/>
  <c r="M90" i="521" s="1"/>
  <c r="J90" i="521" a="1"/>
  <c r="J90" i="521" s="1"/>
  <c r="H90" i="521"/>
  <c r="V89" i="521"/>
  <c r="W89" i="521" s="1"/>
  <c r="N89" i="521"/>
  <c r="K89" i="521" a="1"/>
  <c r="K89" i="521" s="1"/>
  <c r="M89" i="521" s="1"/>
  <c r="J89" i="521" a="1"/>
  <c r="J89" i="521" s="1"/>
  <c r="H89" i="521"/>
  <c r="V88" i="521"/>
  <c r="W88" i="521" s="1"/>
  <c r="N88" i="521"/>
  <c r="K88" i="521"/>
  <c r="M88" i="521" s="1"/>
  <c r="K88" i="521" a="1"/>
  <c r="J88" i="521"/>
  <c r="J88" i="521" a="1"/>
  <c r="H88" i="521"/>
  <c r="V87" i="521"/>
  <c r="V121" i="521" s="1"/>
  <c r="W121" i="521" s="1"/>
  <c r="N87" i="521"/>
  <c r="K87" i="521" a="1"/>
  <c r="K87" i="521" s="1"/>
  <c r="J87" i="521" a="1"/>
  <c r="J87" i="521" s="1"/>
  <c r="H87" i="521"/>
  <c r="H121" i="521" s="1"/>
  <c r="AA86" i="521"/>
  <c r="Z86" i="521"/>
  <c r="Y86" i="521"/>
  <c r="X86" i="521"/>
  <c r="U86" i="521"/>
  <c r="T86" i="521"/>
  <c r="S86" i="521"/>
  <c r="R86" i="521"/>
  <c r="Q86" i="521"/>
  <c r="P86" i="521"/>
  <c r="O86" i="521"/>
  <c r="R164" i="521" s="1"/>
  <c r="I86" i="521"/>
  <c r="G86" i="521"/>
  <c r="C516" i="521" s="1"/>
  <c r="K85" i="521" a="1"/>
  <c r="K85" i="521" s="1"/>
  <c r="H85" i="521"/>
  <c r="K84" i="521" a="1"/>
  <c r="K84" i="521" s="1"/>
  <c r="H84" i="521"/>
  <c r="K83" i="521" a="1"/>
  <c r="K83" i="521" s="1"/>
  <c r="H83" i="521"/>
  <c r="K82" i="521"/>
  <c r="K82" i="521" a="1"/>
  <c r="H82" i="521"/>
  <c r="K81" i="521" a="1"/>
  <c r="K81" i="521" s="1"/>
  <c r="H81" i="521"/>
  <c r="K80" i="521" a="1"/>
  <c r="K80" i="521" s="1"/>
  <c r="H80" i="521"/>
  <c r="K79" i="521"/>
  <c r="M79" i="521" s="1"/>
  <c r="K79" i="521" a="1"/>
  <c r="H79" i="521"/>
  <c r="K78" i="521" a="1"/>
  <c r="K78" i="521" s="1"/>
  <c r="M78" i="521" s="1"/>
  <c r="H78" i="521"/>
  <c r="K77" i="521"/>
  <c r="M77" i="521" s="1"/>
  <c r="K77" i="521" a="1"/>
  <c r="H77" i="521"/>
  <c r="K76" i="521" a="1"/>
  <c r="K76" i="521" s="1"/>
  <c r="M76" i="521" s="1"/>
  <c r="H76" i="521"/>
  <c r="V75" i="521"/>
  <c r="W75" i="521" s="1"/>
  <c r="N75" i="521"/>
  <c r="K75" i="521" a="1"/>
  <c r="K75" i="521" s="1"/>
  <c r="M75" i="521" s="1"/>
  <c r="J75" i="521" a="1"/>
  <c r="J75" i="521" s="1"/>
  <c r="H75" i="521"/>
  <c r="V74" i="521"/>
  <c r="W74" i="521" s="1"/>
  <c r="N74" i="521"/>
  <c r="K74" i="521"/>
  <c r="M74" i="521" s="1"/>
  <c r="K74" i="521" a="1"/>
  <c r="J74" i="521"/>
  <c r="J74" i="521" a="1"/>
  <c r="H74" i="521"/>
  <c r="V73" i="521"/>
  <c r="W73" i="521" s="1"/>
  <c r="N73" i="521"/>
  <c r="K73" i="521" a="1"/>
  <c r="K73" i="521" s="1"/>
  <c r="M73" i="521" s="1"/>
  <c r="J73" i="521" a="1"/>
  <c r="J73" i="521" s="1"/>
  <c r="H73" i="521"/>
  <c r="W72" i="521"/>
  <c r="V72" i="521"/>
  <c r="N72" i="521"/>
  <c r="K72" i="521" a="1"/>
  <c r="K72" i="521" s="1"/>
  <c r="M72" i="521" s="1"/>
  <c r="J72" i="521" a="1"/>
  <c r="J72" i="521" s="1"/>
  <c r="H72" i="521"/>
  <c r="H71" i="521"/>
  <c r="V70" i="521"/>
  <c r="W70" i="521" s="1"/>
  <c r="N70" i="521"/>
  <c r="K70" i="521"/>
  <c r="M70" i="521" s="1"/>
  <c r="K70" i="521" a="1"/>
  <c r="J70" i="521"/>
  <c r="J70" i="521" a="1"/>
  <c r="H70" i="521"/>
  <c r="V69" i="521"/>
  <c r="W69" i="521" s="1"/>
  <c r="N69" i="521"/>
  <c r="K69" i="521" a="1"/>
  <c r="K69" i="521" s="1"/>
  <c r="M69" i="521" s="1"/>
  <c r="J69" i="521" a="1"/>
  <c r="J69" i="521" s="1"/>
  <c r="H69" i="521"/>
  <c r="K68" i="521"/>
  <c r="K68" i="521" a="1"/>
  <c r="H68" i="521"/>
  <c r="K67" i="521" a="1"/>
  <c r="K67" i="521" s="1"/>
  <c r="H67" i="521"/>
  <c r="V66" i="521"/>
  <c r="W66" i="521" s="1"/>
  <c r="N66" i="521"/>
  <c r="K66" i="521"/>
  <c r="M66" i="521" s="1"/>
  <c r="K66" i="521" a="1"/>
  <c r="J66" i="521"/>
  <c r="J66" i="521" a="1"/>
  <c r="H66" i="521"/>
  <c r="V65" i="521"/>
  <c r="W65" i="521" s="1"/>
  <c r="N65" i="521"/>
  <c r="K65" i="521" a="1"/>
  <c r="K65" i="521" s="1"/>
  <c r="M65" i="521" s="1"/>
  <c r="J65" i="521" a="1"/>
  <c r="J65" i="521" s="1"/>
  <c r="H65" i="521"/>
  <c r="W64" i="521"/>
  <c r="V64" i="521"/>
  <c r="N64" i="521"/>
  <c r="K64" i="521" a="1"/>
  <c r="K64" i="521" s="1"/>
  <c r="M64" i="521" s="1"/>
  <c r="J64" i="521" a="1"/>
  <c r="J64" i="521" s="1"/>
  <c r="H64" i="521"/>
  <c r="V63" i="521"/>
  <c r="W63" i="521" s="1"/>
  <c r="N63" i="521"/>
  <c r="K63" i="521" a="1"/>
  <c r="K63" i="521" s="1"/>
  <c r="M63" i="521" s="1"/>
  <c r="J63" i="521" a="1"/>
  <c r="J63" i="521" s="1"/>
  <c r="H63" i="521"/>
  <c r="V62" i="521"/>
  <c r="W62" i="521" s="1"/>
  <c r="N62" i="521"/>
  <c r="K62" i="521"/>
  <c r="M62" i="521" s="1"/>
  <c r="K62" i="521" a="1"/>
  <c r="J62" i="521"/>
  <c r="J62" i="521" a="1"/>
  <c r="H62" i="521"/>
  <c r="V61" i="521"/>
  <c r="W61" i="521" s="1"/>
  <c r="N61" i="521"/>
  <c r="K61" i="521" a="1"/>
  <c r="K61" i="521" s="1"/>
  <c r="M61" i="521" s="1"/>
  <c r="J61" i="521" a="1"/>
  <c r="J61" i="521" s="1"/>
  <c r="H61" i="521"/>
  <c r="W60" i="521"/>
  <c r="V60" i="521"/>
  <c r="N60" i="521"/>
  <c r="K60" i="521" a="1"/>
  <c r="K60" i="521" s="1"/>
  <c r="M60" i="521" s="1"/>
  <c r="J60" i="521" a="1"/>
  <c r="J60" i="521" s="1"/>
  <c r="H60" i="521"/>
  <c r="V59" i="521"/>
  <c r="W59" i="521" s="1"/>
  <c r="N59" i="521"/>
  <c r="K59" i="521" a="1"/>
  <c r="K59" i="521" s="1"/>
  <c r="M59" i="521" s="1"/>
  <c r="J59" i="521" a="1"/>
  <c r="J59" i="521" s="1"/>
  <c r="H59" i="521"/>
  <c r="V58" i="521"/>
  <c r="W58" i="521" s="1"/>
  <c r="N58" i="521"/>
  <c r="K58" i="521"/>
  <c r="M58" i="521" s="1"/>
  <c r="K58" i="521" a="1"/>
  <c r="J58" i="521"/>
  <c r="J58" i="521" a="1"/>
  <c r="H58" i="521"/>
  <c r="V57" i="521"/>
  <c r="W57" i="521" s="1"/>
  <c r="N57" i="521"/>
  <c r="K57" i="521" a="1"/>
  <c r="K57" i="521" s="1"/>
  <c r="M57" i="521" s="1"/>
  <c r="J57" i="521" a="1"/>
  <c r="J57" i="521" s="1"/>
  <c r="H57" i="521"/>
  <c r="K56" i="521" a="1"/>
  <c r="K56" i="521" s="1"/>
  <c r="M56" i="521" s="1"/>
  <c r="H56" i="521"/>
  <c r="K55" i="521" a="1"/>
  <c r="K55" i="521" s="1"/>
  <c r="M55" i="521" s="1"/>
  <c r="H55" i="521"/>
  <c r="K54" i="521" a="1"/>
  <c r="K54" i="521" s="1"/>
  <c r="M54" i="521" s="1"/>
  <c r="H54" i="521"/>
  <c r="K53" i="521" a="1"/>
  <c r="K53" i="521" s="1"/>
  <c r="M53" i="521" s="1"/>
  <c r="H53" i="521"/>
  <c r="N52" i="521"/>
  <c r="K52" i="521" a="1"/>
  <c r="K52" i="521" s="1"/>
  <c r="M52" i="521" s="1"/>
  <c r="H52" i="521"/>
  <c r="N51" i="521"/>
  <c r="K51" i="521" a="1"/>
  <c r="K51" i="521" s="1"/>
  <c r="M51" i="521" s="1"/>
  <c r="H51" i="521"/>
  <c r="N50" i="521"/>
  <c r="K50" i="521"/>
  <c r="M50" i="521" s="1"/>
  <c r="K50" i="521" a="1"/>
  <c r="H50" i="521"/>
  <c r="N49" i="521"/>
  <c r="K49" i="521" a="1"/>
  <c r="K49" i="521" s="1"/>
  <c r="M49" i="521" s="1"/>
  <c r="H49" i="521"/>
  <c r="W48" i="521"/>
  <c r="V48" i="521"/>
  <c r="N48" i="521"/>
  <c r="K48" i="521" a="1"/>
  <c r="K48" i="521" s="1"/>
  <c r="M48" i="521" s="1"/>
  <c r="J48" i="521" a="1"/>
  <c r="J48" i="521" s="1"/>
  <c r="H48" i="521"/>
  <c r="V47" i="521"/>
  <c r="W47" i="521" s="1"/>
  <c r="N47" i="521"/>
  <c r="K47" i="521" a="1"/>
  <c r="K47" i="521" s="1"/>
  <c r="M47" i="521" s="1"/>
  <c r="J47" i="521" a="1"/>
  <c r="J47" i="521" s="1"/>
  <c r="H47" i="521"/>
  <c r="V46" i="521"/>
  <c r="W46" i="521" s="1"/>
  <c r="N46" i="521"/>
  <c r="K46" i="521"/>
  <c r="M46" i="521" s="1"/>
  <c r="K46" i="521" a="1"/>
  <c r="J46" i="521"/>
  <c r="J46" i="521" a="1"/>
  <c r="H46" i="521"/>
  <c r="V45" i="521"/>
  <c r="W45" i="521" s="1"/>
  <c r="N45" i="521"/>
  <c r="K45" i="521" a="1"/>
  <c r="K45" i="521" s="1"/>
  <c r="M45" i="521" s="1"/>
  <c r="J45" i="521" a="1"/>
  <c r="J45" i="521" s="1"/>
  <c r="H45" i="521"/>
  <c r="V44" i="521"/>
  <c r="W44" i="521" s="1"/>
  <c r="N44" i="521"/>
  <c r="K44" i="521"/>
  <c r="M44" i="521" s="1"/>
  <c r="K44" i="521" a="1"/>
  <c r="J44" i="521"/>
  <c r="J44" i="521" a="1"/>
  <c r="H44" i="521"/>
  <c r="V43" i="521"/>
  <c r="W43" i="521" s="1"/>
  <c r="N43" i="521"/>
  <c r="K43" i="521" a="1"/>
  <c r="K43" i="521" s="1"/>
  <c r="M43" i="521" s="1"/>
  <c r="J43" i="521" a="1"/>
  <c r="J43" i="521" s="1"/>
  <c r="H43" i="521"/>
  <c r="V42" i="521"/>
  <c r="W42" i="521" s="1"/>
  <c r="N42" i="521"/>
  <c r="K42" i="521" a="1"/>
  <c r="K42" i="521" s="1"/>
  <c r="M42" i="521" s="1"/>
  <c r="J42" i="521" a="1"/>
  <c r="J42" i="521" s="1"/>
  <c r="H42" i="521"/>
  <c r="V41" i="521"/>
  <c r="W41" i="521" s="1"/>
  <c r="N41" i="521"/>
  <c r="K41" i="521"/>
  <c r="M41" i="521" s="1"/>
  <c r="K41" i="521" a="1"/>
  <c r="J41" i="521"/>
  <c r="J41" i="521" a="1"/>
  <c r="H41" i="521"/>
  <c r="V40" i="521"/>
  <c r="W40" i="521" s="1"/>
  <c r="N40" i="521"/>
  <c r="K40" i="521" a="1"/>
  <c r="K40" i="521" s="1"/>
  <c r="M40" i="521" s="1"/>
  <c r="J40" i="521" a="1"/>
  <c r="J40" i="521" s="1"/>
  <c r="H40" i="521"/>
  <c r="W39" i="521"/>
  <c r="V39" i="521"/>
  <c r="N39" i="521"/>
  <c r="K39" i="521" a="1"/>
  <c r="K39" i="521" s="1"/>
  <c r="M39" i="521" s="1"/>
  <c r="J39" i="521" a="1"/>
  <c r="J39" i="521" s="1"/>
  <c r="H39" i="521"/>
  <c r="V38" i="521"/>
  <c r="W38" i="521" s="1"/>
  <c r="N38" i="521"/>
  <c r="K38" i="521" a="1"/>
  <c r="K38" i="521" s="1"/>
  <c r="M38" i="521" s="1"/>
  <c r="J38" i="521" a="1"/>
  <c r="J38" i="521" s="1"/>
  <c r="H38" i="521"/>
  <c r="V37" i="521"/>
  <c r="W37" i="521" s="1"/>
  <c r="N37" i="521"/>
  <c r="K37" i="521"/>
  <c r="M37" i="521" s="1"/>
  <c r="K37" i="521" a="1"/>
  <c r="J37" i="521"/>
  <c r="J37" i="521" a="1"/>
  <c r="H37" i="521"/>
  <c r="H36" i="521"/>
  <c r="H35" i="521"/>
  <c r="H34" i="521"/>
  <c r="W33" i="521"/>
  <c r="V33" i="521"/>
  <c r="N33" i="521"/>
  <c r="K33" i="521" a="1"/>
  <c r="K33" i="521" s="1"/>
  <c r="M33" i="521" s="1"/>
  <c r="J33" i="521" a="1"/>
  <c r="J33" i="521" s="1"/>
  <c r="H33" i="521"/>
  <c r="V32" i="521"/>
  <c r="W32" i="521" s="1"/>
  <c r="N32" i="521"/>
  <c r="K32" i="521" a="1"/>
  <c r="K32" i="521" s="1"/>
  <c r="M32" i="521" s="1"/>
  <c r="J32" i="521" a="1"/>
  <c r="J32" i="521" s="1"/>
  <c r="H32" i="521"/>
  <c r="V31" i="521"/>
  <c r="W31" i="521" s="1"/>
  <c r="N31" i="521"/>
  <c r="K31" i="521"/>
  <c r="M31" i="521" s="1"/>
  <c r="K31" i="521" a="1"/>
  <c r="J31" i="521"/>
  <c r="J31" i="521" a="1"/>
  <c r="H31" i="521"/>
  <c r="K30" i="521" a="1"/>
  <c r="K30" i="521" s="1"/>
  <c r="H30" i="521"/>
  <c r="V29" i="521"/>
  <c r="W29" i="521" s="1"/>
  <c r="N29" i="521"/>
  <c r="N86" i="521" s="1"/>
  <c r="K29" i="521"/>
  <c r="K29" i="521" a="1"/>
  <c r="J29" i="521" a="1"/>
  <c r="J29" i="521" s="1"/>
  <c r="H29" i="521"/>
  <c r="H86" i="521" s="1"/>
  <c r="AA28" i="521"/>
  <c r="AA161" i="521" s="1"/>
  <c r="Z28" i="521"/>
  <c r="Z161" i="521" s="1"/>
  <c r="Y28" i="521"/>
  <c r="Y161" i="521" s="1"/>
  <c r="X28" i="521"/>
  <c r="X161" i="521" s="1"/>
  <c r="U28" i="521"/>
  <c r="U161" i="521" s="1"/>
  <c r="T28" i="521"/>
  <c r="T161" i="521" s="1"/>
  <c r="S28" i="521"/>
  <c r="S161" i="521" s="1"/>
  <c r="R28" i="521"/>
  <c r="R161" i="521" s="1"/>
  <c r="Q28" i="521"/>
  <c r="Q161" i="521" s="1"/>
  <c r="P28" i="521"/>
  <c r="O28" i="521"/>
  <c r="I28" i="521"/>
  <c r="I161" i="521" s="1"/>
  <c r="B169" i="521" s="1"/>
  <c r="G28" i="521"/>
  <c r="J28" i="521" s="1" a="1"/>
  <c r="J28" i="521" s="1"/>
  <c r="W27" i="521"/>
  <c r="V27" i="521"/>
  <c r="N27" i="521"/>
  <c r="K27" i="521" a="1"/>
  <c r="K27" i="521" s="1"/>
  <c r="M27" i="521" s="1"/>
  <c r="J27" i="521" a="1"/>
  <c r="J27" i="521" s="1"/>
  <c r="H27" i="521"/>
  <c r="V26" i="521"/>
  <c r="W26" i="521" s="1"/>
  <c r="N26" i="521"/>
  <c r="K26" i="521" a="1"/>
  <c r="K26" i="521" s="1"/>
  <c r="M26" i="521" s="1"/>
  <c r="J26" i="521" a="1"/>
  <c r="J26" i="521" s="1"/>
  <c r="H26" i="521"/>
  <c r="K25" i="521" a="1"/>
  <c r="K25" i="521" s="1"/>
  <c r="M25" i="521" s="1"/>
  <c r="J25" i="521" a="1"/>
  <c r="J25" i="521" s="1"/>
  <c r="H25" i="521"/>
  <c r="K24" i="521" a="1"/>
  <c r="K24" i="521" s="1"/>
  <c r="M24" i="521" s="1"/>
  <c r="J24" i="521" a="1"/>
  <c r="J24" i="521" s="1"/>
  <c r="H24" i="521"/>
  <c r="K23" i="521" a="1"/>
  <c r="K23" i="521" s="1"/>
  <c r="M23" i="521" s="1"/>
  <c r="J23" i="521" a="1"/>
  <c r="J23" i="521" s="1"/>
  <c r="H23" i="521"/>
  <c r="K22" i="521" a="1"/>
  <c r="K22" i="521" s="1"/>
  <c r="M22" i="521" s="1"/>
  <c r="J22" i="521" a="1"/>
  <c r="J22" i="521" s="1"/>
  <c r="H22" i="521"/>
  <c r="V21" i="521"/>
  <c r="W21" i="521" s="1"/>
  <c r="N21" i="521"/>
  <c r="K21" i="521"/>
  <c r="M21" i="521" s="1"/>
  <c r="K21" i="521" a="1"/>
  <c r="J21" i="521"/>
  <c r="J21" i="521" a="1"/>
  <c r="H21" i="521"/>
  <c r="V20" i="521"/>
  <c r="W20" i="521" s="1"/>
  <c r="N20" i="521"/>
  <c r="K20" i="521" a="1"/>
  <c r="K20" i="521" s="1"/>
  <c r="M20" i="521" s="1"/>
  <c r="J20" i="521" a="1"/>
  <c r="J20" i="521" s="1"/>
  <c r="H20" i="521"/>
  <c r="W19" i="521"/>
  <c r="V19" i="521"/>
  <c r="N19" i="521"/>
  <c r="K19" i="521" a="1"/>
  <c r="K19" i="521" s="1"/>
  <c r="M19" i="521" s="1"/>
  <c r="J19" i="521" a="1"/>
  <c r="J19" i="521" s="1"/>
  <c r="H19" i="521"/>
  <c r="N18" i="521"/>
  <c r="K18" i="521" a="1"/>
  <c r="K18" i="521" s="1"/>
  <c r="M18" i="521" s="1"/>
  <c r="J18" i="521" a="1"/>
  <c r="J18" i="521" s="1"/>
  <c r="H18" i="521"/>
  <c r="N17" i="521"/>
  <c r="K17" i="521" a="1"/>
  <c r="K17" i="521" s="1"/>
  <c r="M17" i="521" s="1"/>
  <c r="J17" i="521" a="1"/>
  <c r="J17" i="521" s="1"/>
  <c r="H17" i="521"/>
  <c r="V16" i="521"/>
  <c r="W16" i="521" s="1"/>
  <c r="N16" i="521"/>
  <c r="K16" i="521" a="1"/>
  <c r="K16" i="521" s="1"/>
  <c r="M16" i="521" s="1"/>
  <c r="J16" i="521" a="1"/>
  <c r="J16" i="521" s="1"/>
  <c r="H16" i="521"/>
  <c r="V15" i="521"/>
  <c r="W15" i="521" s="1"/>
  <c r="N15" i="521"/>
  <c r="K15" i="521"/>
  <c r="M15" i="521" s="1"/>
  <c r="K15" i="521" a="1"/>
  <c r="J15" i="521"/>
  <c r="J15" i="521" a="1"/>
  <c r="H15" i="521"/>
  <c r="N14" i="521"/>
  <c r="K14" i="521" a="1"/>
  <c r="K14" i="521" s="1"/>
  <c r="M14" i="521" s="1"/>
  <c r="H14" i="521"/>
  <c r="N13" i="521"/>
  <c r="K13" i="521" a="1"/>
  <c r="K13" i="521" s="1"/>
  <c r="M13" i="521" s="1"/>
  <c r="H13" i="521"/>
  <c r="V12" i="521"/>
  <c r="W12" i="521" s="1"/>
  <c r="N12" i="521"/>
  <c r="K12" i="521" a="1"/>
  <c r="K12" i="521" s="1"/>
  <c r="M12" i="521" s="1"/>
  <c r="J12" i="521" a="1"/>
  <c r="J12" i="521" s="1"/>
  <c r="H12" i="521"/>
  <c r="V11" i="521"/>
  <c r="W11" i="521" s="1"/>
  <c r="N11" i="521"/>
  <c r="K11" i="521"/>
  <c r="M11" i="521" s="1"/>
  <c r="K11" i="521" a="1"/>
  <c r="J11" i="521"/>
  <c r="J11" i="521" a="1"/>
  <c r="H11" i="521"/>
  <c r="V10" i="521"/>
  <c r="W10" i="521" s="1"/>
  <c r="N10" i="521"/>
  <c r="K10" i="521" a="1"/>
  <c r="K10" i="521" s="1"/>
  <c r="M10" i="521" s="1"/>
  <c r="J10" i="521" a="1"/>
  <c r="J10" i="521" s="1"/>
  <c r="H10" i="521"/>
  <c r="W9" i="521"/>
  <c r="V9" i="521"/>
  <c r="N9" i="521"/>
  <c r="K9" i="521" a="1"/>
  <c r="K9" i="521" s="1"/>
  <c r="M9" i="521" s="1"/>
  <c r="J9" i="521" a="1"/>
  <c r="J9" i="521" s="1"/>
  <c r="H9" i="521"/>
  <c r="V8" i="521"/>
  <c r="W8" i="521" s="1"/>
  <c r="N8" i="521"/>
  <c r="K8" i="521" a="1"/>
  <c r="K8" i="521" s="1"/>
  <c r="M8" i="521" s="1"/>
  <c r="J8" i="521" a="1"/>
  <c r="J8" i="521" s="1"/>
  <c r="H8" i="521"/>
  <c r="V7" i="521"/>
  <c r="V28" i="521" s="1"/>
  <c r="N7" i="521"/>
  <c r="K7" i="521"/>
  <c r="M7" i="521" s="1"/>
  <c r="K7" i="521" a="1"/>
  <c r="J7" i="521"/>
  <c r="J7" i="521" a="1"/>
  <c r="H7" i="521"/>
  <c r="H28" i="521" s="1"/>
  <c r="G316" i="516"/>
  <c r="G308" i="516"/>
  <c r="M507" i="522" l="1" a="1"/>
  <c r="M507" i="522" s="1"/>
  <c r="K512" i="522"/>
  <c r="O512" i="522" s="1" a="1"/>
  <c r="O512" i="522" s="1"/>
  <c r="S518" i="522"/>
  <c r="S520" i="522"/>
  <c r="S519" i="522"/>
  <c r="S515" i="522" a="1"/>
  <c r="S515" i="522" s="1"/>
  <c r="S516" i="522"/>
  <c r="M520" i="522"/>
  <c r="M517" i="522"/>
  <c r="M518" i="522"/>
  <c r="M519" i="522"/>
  <c r="M516" i="522"/>
  <c r="S517" i="522"/>
  <c r="K510" i="522"/>
  <c r="D527" i="521"/>
  <c r="W474" i="521"/>
  <c r="K473" i="521"/>
  <c r="M481" i="521"/>
  <c r="V457" i="521"/>
  <c r="W457" i="521" s="1"/>
  <c r="M364" i="521"/>
  <c r="W343" i="521"/>
  <c r="N422" i="521"/>
  <c r="W365" i="521"/>
  <c r="R168" i="521"/>
  <c r="R166" i="521"/>
  <c r="R167" i="521"/>
  <c r="N137" i="521"/>
  <c r="J145" i="521" a="1"/>
  <c r="J145" i="521" s="1"/>
  <c r="N121" i="521"/>
  <c r="M28" i="521"/>
  <c r="N28" i="521"/>
  <c r="N161" i="521" s="1"/>
  <c r="B170" i="521" s="1"/>
  <c r="W7" i="521"/>
  <c r="H160" i="521"/>
  <c r="H161" i="521" s="1"/>
  <c r="E168" i="521" s="1"/>
  <c r="H289" i="521"/>
  <c r="V289" i="521"/>
  <c r="W289" i="521" s="1"/>
  <c r="K305" i="521"/>
  <c r="W290" i="521"/>
  <c r="N313" i="521"/>
  <c r="J160" i="521" a="1"/>
  <c r="J160" i="521" s="1"/>
  <c r="W28" i="521"/>
  <c r="E170" i="521"/>
  <c r="K28" i="521"/>
  <c r="X164" i="521"/>
  <c r="P161" i="521"/>
  <c r="X165" i="521" s="1"/>
  <c r="K86" i="521"/>
  <c r="K121" i="521"/>
  <c r="M87" i="521"/>
  <c r="M121" i="521" s="1"/>
  <c r="K137" i="521"/>
  <c r="M122" i="521"/>
  <c r="M137" i="521" s="1"/>
  <c r="K518" i="521"/>
  <c r="K519" i="521"/>
  <c r="K160" i="521"/>
  <c r="M146" i="521"/>
  <c r="M160" i="521" s="1"/>
  <c r="K520" i="521"/>
  <c r="K254" i="521"/>
  <c r="M197" i="521"/>
  <c r="M254" i="521" s="1"/>
  <c r="C515" i="521"/>
  <c r="G161" i="521"/>
  <c r="C511" i="521"/>
  <c r="O161" i="521"/>
  <c r="R163" i="521"/>
  <c r="M29" i="521"/>
  <c r="M86" i="521" s="1"/>
  <c r="V86" i="521"/>
  <c r="W86" i="521" s="1"/>
  <c r="K516" i="521"/>
  <c r="K517" i="521"/>
  <c r="K196" i="521"/>
  <c r="M175" i="521"/>
  <c r="M196" i="521" s="1"/>
  <c r="V137" i="521"/>
  <c r="W137" i="521" s="1"/>
  <c r="K145" i="521"/>
  <c r="V160" i="521"/>
  <c r="W160" i="521" s="1"/>
  <c r="K163" i="521"/>
  <c r="B336" i="521"/>
  <c r="J329" i="521" a="1"/>
  <c r="J329" i="521" s="1"/>
  <c r="M336" i="521" s="1"/>
  <c r="R331" i="521"/>
  <c r="O329" i="521"/>
  <c r="K335" i="521"/>
  <c r="M331" i="521"/>
  <c r="J86" i="521" a="1"/>
  <c r="J86" i="521" s="1"/>
  <c r="W87" i="521"/>
  <c r="J121" i="521" a="1"/>
  <c r="J121" i="521" s="1"/>
  <c r="J137" i="521" a="1"/>
  <c r="J137" i="521" s="1"/>
  <c r="W175" i="521"/>
  <c r="W196" i="521" s="1"/>
  <c r="J196" i="521" a="1"/>
  <c r="J196" i="521" s="1"/>
  <c r="X332" i="521"/>
  <c r="P329" i="521"/>
  <c r="X333" i="521" s="1"/>
  <c r="H254" i="521"/>
  <c r="H329" i="521" s="1"/>
  <c r="E336" i="521" s="1"/>
  <c r="N254" i="521"/>
  <c r="N329" i="521" s="1"/>
  <c r="B338" i="521" s="1"/>
  <c r="W197" i="521"/>
  <c r="K289" i="521"/>
  <c r="M255" i="521"/>
  <c r="M289" i="521" s="1"/>
  <c r="K313" i="521"/>
  <c r="M306" i="521"/>
  <c r="M313" i="521" s="1"/>
  <c r="K328" i="521"/>
  <c r="M314" i="521"/>
  <c r="M328" i="521" s="1"/>
  <c r="W255" i="521"/>
  <c r="M290" i="521"/>
  <c r="M305" i="521" s="1"/>
  <c r="W306" i="521"/>
  <c r="W314" i="521"/>
  <c r="W328" i="521" s="1"/>
  <c r="R336" i="521"/>
  <c r="X338" i="521"/>
  <c r="Z331" i="521" s="1" a="1"/>
  <c r="Z331" i="521" s="1"/>
  <c r="E335" i="521"/>
  <c r="Z337" i="521"/>
  <c r="W364" i="521"/>
  <c r="K422" i="521"/>
  <c r="K457" i="521"/>
  <c r="M423" i="521"/>
  <c r="M457" i="521" s="1"/>
  <c r="J364" i="521" a="1"/>
  <c r="J364" i="521" s="1"/>
  <c r="K364" i="521"/>
  <c r="M473" i="521"/>
  <c r="W458" i="521"/>
  <c r="V473" i="521"/>
  <c r="W473" i="521" s="1"/>
  <c r="B505" i="521"/>
  <c r="J498" i="521" a="1"/>
  <c r="J498" i="521" s="1"/>
  <c r="M505" i="521" s="1"/>
  <c r="X500" i="521"/>
  <c r="O498" i="521"/>
  <c r="X501" i="521" s="1"/>
  <c r="R500" i="521"/>
  <c r="M365" i="521"/>
  <c r="M422" i="521" s="1"/>
  <c r="M498" i="521" s="1"/>
  <c r="H457" i="521"/>
  <c r="H498" i="521" s="1"/>
  <c r="E505" i="521" s="1"/>
  <c r="N457" i="521"/>
  <c r="N498" i="521" s="1"/>
  <c r="B507" i="521" s="1"/>
  <c r="E507" i="521" s="1"/>
  <c r="W423" i="521"/>
  <c r="J457" i="521" a="1"/>
  <c r="J457" i="521" s="1"/>
  <c r="N473" i="521"/>
  <c r="K497" i="521"/>
  <c r="M482" i="521"/>
  <c r="M497" i="521" s="1"/>
  <c r="K481" i="521"/>
  <c r="R525" i="521"/>
  <c r="S525" i="521" a="1"/>
  <c r="S525" i="521" s="1"/>
  <c r="R504" i="521"/>
  <c r="W482" i="521"/>
  <c r="W497" i="521" s="1"/>
  <c r="K500" i="521"/>
  <c r="J527" i="521"/>
  <c r="Q524" i="521"/>
  <c r="R526" i="521"/>
  <c r="S526" i="521" a="1"/>
  <c r="S526" i="521" s="1"/>
  <c r="T524" i="521" a="1"/>
  <c r="T524" i="521" s="1"/>
  <c r="T525" i="521" a="1"/>
  <c r="T525" i="521" s="1"/>
  <c r="T526" i="521" a="1"/>
  <c r="T526" i="521" s="1"/>
  <c r="C527" i="521"/>
  <c r="T527" i="521" s="1" a="1"/>
  <c r="T527" i="521" s="1"/>
  <c r="M322" i="520"/>
  <c r="J322" i="520" a="1"/>
  <c r="J322" i="520" s="1"/>
  <c r="M154" i="520"/>
  <c r="K154" i="520"/>
  <c r="K154" i="520" a="1"/>
  <c r="J154" i="520" a="1"/>
  <c r="J154" i="520" s="1"/>
  <c r="J94" i="520" a="1"/>
  <c r="J94" i="520" s="1"/>
  <c r="S521" i="522" l="1"/>
  <c r="M161" i="521"/>
  <c r="Z336" i="521"/>
  <c r="V329" i="521"/>
  <c r="I338" i="521" s="1"/>
  <c r="M338" i="521" s="1" a="1"/>
  <c r="M338" i="521" s="1"/>
  <c r="E338" i="521"/>
  <c r="C512" i="521"/>
  <c r="G512" i="521" s="1"/>
  <c r="G510" i="521"/>
  <c r="K498" i="521"/>
  <c r="V498" i="521"/>
  <c r="Z332" i="521"/>
  <c r="W329" i="521"/>
  <c r="Z335" i="521"/>
  <c r="M335" i="521"/>
  <c r="R338" i="521"/>
  <c r="T336" i="521" s="1"/>
  <c r="M163" i="521"/>
  <c r="K167" i="521"/>
  <c r="M167" i="521" s="1"/>
  <c r="M329" i="521"/>
  <c r="C521" i="521"/>
  <c r="E515" i="521" s="1"/>
  <c r="Q516" i="521"/>
  <c r="X170" i="521"/>
  <c r="Z164" i="521" s="1"/>
  <c r="W161" i="521"/>
  <c r="R524" i="521"/>
  <c r="R527" i="521" s="1"/>
  <c r="Q527" i="521"/>
  <c r="S527" i="521" s="1" a="1"/>
  <c r="S527" i="521" s="1"/>
  <c r="S524" i="521" a="1"/>
  <c r="S524" i="521" s="1"/>
  <c r="K504" i="521"/>
  <c r="M504" i="521" s="1"/>
  <c r="M500" i="521"/>
  <c r="R507" i="521"/>
  <c r="T504" i="521" s="1"/>
  <c r="X507" i="521"/>
  <c r="Z500" i="521" s="1" a="1"/>
  <c r="Z500" i="521" s="1"/>
  <c r="Z334" i="521"/>
  <c r="Z333" i="521"/>
  <c r="K329" i="521"/>
  <c r="K515" i="521"/>
  <c r="R170" i="521"/>
  <c r="T163" i="521" s="1" a="1"/>
  <c r="T163" i="521" s="1"/>
  <c r="J161" i="521" a="1"/>
  <c r="J161" i="521" s="1"/>
  <c r="M168" i="521" s="1"/>
  <c r="B168" i="521"/>
  <c r="C510" i="521" s="1"/>
  <c r="Q517" i="521"/>
  <c r="K161" i="521"/>
  <c r="E169" i="521" s="1"/>
  <c r="V161" i="521"/>
  <c r="I170" i="521" s="1"/>
  <c r="I429" i="520"/>
  <c r="I426" i="520"/>
  <c r="I428" i="520"/>
  <c r="I178" i="520"/>
  <c r="I288" i="520"/>
  <c r="I287" i="520"/>
  <c r="I261" i="520"/>
  <c r="I258" i="520"/>
  <c r="K322" i="520" a="1"/>
  <c r="K322" i="520" s="1"/>
  <c r="I322" i="520"/>
  <c r="I120" i="520"/>
  <c r="I41" i="520"/>
  <c r="I40" i="520"/>
  <c r="I44" i="520"/>
  <c r="I10" i="520"/>
  <c r="I154" i="520"/>
  <c r="T500" i="521" l="1" a="1"/>
  <c r="T500" i="521" s="1"/>
  <c r="Z165" i="521"/>
  <c r="T331" i="521" a="1"/>
  <c r="T331" i="521" s="1"/>
  <c r="M170" i="521" a="1"/>
  <c r="M170" i="521" s="1"/>
  <c r="O510" i="521" a="1"/>
  <c r="O510" i="521" s="1"/>
  <c r="E506" i="521"/>
  <c r="I506" i="521" s="1"/>
  <c r="M506" i="521" s="1"/>
  <c r="L498" i="521"/>
  <c r="I505" i="521" s="1"/>
  <c r="I169" i="521"/>
  <c r="M169" i="521" s="1"/>
  <c r="L161" i="521"/>
  <c r="I168" i="521" s="1"/>
  <c r="K521" i="521"/>
  <c r="T169" i="521"/>
  <c r="T164" i="521"/>
  <c r="T165" i="521"/>
  <c r="T166" i="521"/>
  <c r="T167" i="521"/>
  <c r="T168" i="521"/>
  <c r="E337" i="521"/>
  <c r="I337" i="521" s="1"/>
  <c r="M337" i="521" s="1"/>
  <c r="L329" i="521"/>
  <c r="I336" i="521" s="1"/>
  <c r="Z506" i="521"/>
  <c r="Z505" i="521"/>
  <c r="Z504" i="521"/>
  <c r="Z503" i="521"/>
  <c r="Z502" i="521"/>
  <c r="T506" i="521"/>
  <c r="T501" i="521"/>
  <c r="T502" i="521"/>
  <c r="T503" i="521"/>
  <c r="T505" i="521"/>
  <c r="Z169" i="521"/>
  <c r="Z163" i="521" a="1"/>
  <c r="Z163" i="521" s="1"/>
  <c r="Z166" i="521"/>
  <c r="Z168" i="521"/>
  <c r="Z167" i="521"/>
  <c r="Q521" i="521"/>
  <c r="E517" i="521"/>
  <c r="E519" i="521"/>
  <c r="E516" i="521"/>
  <c r="E518" i="521"/>
  <c r="E520" i="521"/>
  <c r="T337" i="521"/>
  <c r="T333" i="521"/>
  <c r="T334" i="521"/>
  <c r="T332" i="521"/>
  <c r="T335" i="521"/>
  <c r="I507" i="521"/>
  <c r="M507" i="521" s="1" a="1"/>
  <c r="M507" i="521" s="1"/>
  <c r="W498" i="521"/>
  <c r="Z501" i="521"/>
  <c r="G429" i="520"/>
  <c r="G10" i="520"/>
  <c r="E521" i="521" l="1"/>
  <c r="S518" i="521"/>
  <c r="S520" i="521"/>
  <c r="S515" i="521" a="1"/>
  <c r="S515" i="521" s="1"/>
  <c r="S519" i="521"/>
  <c r="S516" i="521"/>
  <c r="M516" i="521"/>
  <c r="M519" i="521"/>
  <c r="M517" i="521"/>
  <c r="M520" i="521"/>
  <c r="M518" i="521"/>
  <c r="S517" i="521"/>
  <c r="G511" i="521"/>
  <c r="M515" i="521" a="1"/>
  <c r="M515" i="521" s="1"/>
  <c r="K512" i="521"/>
  <c r="O512" i="521" s="1" a="1"/>
  <c r="O512" i="521" s="1"/>
  <c r="G154" i="520"/>
  <c r="G322" i="520"/>
  <c r="G178" i="520"/>
  <c r="G288" i="520"/>
  <c r="G287" i="520"/>
  <c r="G258" i="520"/>
  <c r="G212" i="520"/>
  <c r="G428" i="520"/>
  <c r="G426" i="520"/>
  <c r="G120" i="520"/>
  <c r="K511" i="521" l="1"/>
  <c r="O511" i="521" s="1"/>
  <c r="K510" i="521"/>
  <c r="S521" i="521"/>
  <c r="G44" i="520"/>
  <c r="G41" i="520"/>
  <c r="G40" i="520"/>
  <c r="P527" i="520"/>
  <c r="O527" i="520"/>
  <c r="N527" i="520"/>
  <c r="M527" i="520"/>
  <c r="L527" i="520"/>
  <c r="K527" i="520"/>
  <c r="I527" i="520"/>
  <c r="H527" i="520"/>
  <c r="G527" i="520"/>
  <c r="F527" i="520"/>
  <c r="E527" i="520"/>
  <c r="D527" i="520"/>
  <c r="C526" i="520"/>
  <c r="J526" i="520" s="1"/>
  <c r="Q526" i="520" s="1"/>
  <c r="C525" i="520"/>
  <c r="J525" i="520" s="1"/>
  <c r="Q525" i="520" s="1"/>
  <c r="C524" i="520"/>
  <c r="J524" i="520" s="1"/>
  <c r="G508" i="520"/>
  <c r="N508" i="520" s="1"/>
  <c r="X506" i="520"/>
  <c r="X505" i="520"/>
  <c r="X504" i="520"/>
  <c r="G504" i="520"/>
  <c r="C504" i="520"/>
  <c r="X503" i="520"/>
  <c r="I503" i="520"/>
  <c r="E503" i="520"/>
  <c r="K503" i="520" s="1"/>
  <c r="M503" i="520" s="1"/>
  <c r="X502" i="520"/>
  <c r="I502" i="520"/>
  <c r="E502" i="520"/>
  <c r="K502" i="520" s="1"/>
  <c r="M502" i="520" s="1"/>
  <c r="I501" i="520"/>
  <c r="E501" i="520"/>
  <c r="K501" i="520" s="1"/>
  <c r="M501" i="520" s="1"/>
  <c r="I500" i="520"/>
  <c r="I504" i="520" s="1"/>
  <c r="E500" i="520"/>
  <c r="E504" i="520" s="1"/>
  <c r="AA497" i="520"/>
  <c r="Z497" i="520"/>
  <c r="Y497" i="520"/>
  <c r="X497" i="520"/>
  <c r="U497" i="520"/>
  <c r="T497" i="520"/>
  <c r="S497" i="520"/>
  <c r="R497" i="520"/>
  <c r="Q497" i="520"/>
  <c r="P497" i="520"/>
  <c r="O497" i="520"/>
  <c r="R505" i="520" s="1"/>
  <c r="I497" i="520"/>
  <c r="G497" i="520"/>
  <c r="J497" i="520" s="1" a="1"/>
  <c r="J497" i="520" s="1"/>
  <c r="H496" i="520"/>
  <c r="H495" i="520"/>
  <c r="H494" i="520"/>
  <c r="D493" i="520"/>
  <c r="H493" i="520" s="1"/>
  <c r="V492" i="520"/>
  <c r="W492" i="520" s="1"/>
  <c r="N492" i="520"/>
  <c r="K492" i="520" a="1"/>
  <c r="K492" i="520" s="1"/>
  <c r="M492" i="520" s="1"/>
  <c r="J492" i="520" a="1"/>
  <c r="J492" i="520" s="1"/>
  <c r="H492" i="520"/>
  <c r="H491" i="520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W488" i="520" s="1"/>
  <c r="N488" i="520"/>
  <c r="K488" i="520" a="1"/>
  <c r="K488" i="520" s="1"/>
  <c r="M488" i="520" s="1"/>
  <c r="J488" i="520" a="1"/>
  <c r="J488" i="520" s="1"/>
  <c r="H488" i="520"/>
  <c r="H487" i="520"/>
  <c r="H486" i="520"/>
  <c r="V485" i="520"/>
  <c r="W485" i="520" s="1"/>
  <c r="N485" i="520"/>
  <c r="K485" i="520" a="1"/>
  <c r="K485" i="520" s="1"/>
  <c r="M485" i="520" s="1"/>
  <c r="J485" i="520" a="1"/>
  <c r="J485" i="520" s="1"/>
  <c r="H485" i="520"/>
  <c r="V484" i="520"/>
  <c r="W484" i="520" s="1"/>
  <c r="N484" i="520"/>
  <c r="K484" i="520" a="1"/>
  <c r="K484" i="520" s="1"/>
  <c r="M484" i="520" s="1"/>
  <c r="J484" i="520" a="1"/>
  <c r="J484" i="520" s="1"/>
  <c r="H484" i="520"/>
  <c r="V483" i="520"/>
  <c r="W483" i="520" s="1"/>
  <c r="N483" i="520"/>
  <c r="K483" i="520"/>
  <c r="M483" i="520" s="1"/>
  <c r="K483" i="520" a="1"/>
  <c r="J483" i="520"/>
  <c r="J483" i="520" a="1"/>
  <c r="H483" i="520"/>
  <c r="V482" i="520"/>
  <c r="V497" i="520" s="1"/>
  <c r="N482" i="520"/>
  <c r="N497" i="520" s="1"/>
  <c r="K482" i="520" a="1"/>
  <c r="K482" i="520" s="1"/>
  <c r="J482" i="520" a="1"/>
  <c r="J482" i="520" s="1"/>
  <c r="H482" i="520"/>
  <c r="H497" i="520" s="1"/>
  <c r="AA481" i="520"/>
  <c r="Z481" i="520"/>
  <c r="Y481" i="520"/>
  <c r="X481" i="520"/>
  <c r="U481" i="520"/>
  <c r="T481" i="520"/>
  <c r="S481" i="520"/>
  <c r="Q481" i="520"/>
  <c r="P481" i="520"/>
  <c r="O481" i="520"/>
  <c r="I481" i="520"/>
  <c r="G481" i="520"/>
  <c r="J481" i="520" s="1" a="1"/>
  <c r="J481" i="520" s="1"/>
  <c r="V480" i="520"/>
  <c r="W480" i="520" s="1"/>
  <c r="N480" i="520"/>
  <c r="K480" i="520" a="1"/>
  <c r="K480" i="520" s="1"/>
  <c r="M480" i="520" s="1"/>
  <c r="J480" i="520" a="1"/>
  <c r="J480" i="520" s="1"/>
  <c r="H480" i="520"/>
  <c r="H479" i="520"/>
  <c r="V478" i="520"/>
  <c r="W478" i="520" s="1"/>
  <c r="N478" i="520"/>
  <c r="K478" i="520"/>
  <c r="M478" i="520" s="1"/>
  <c r="K478" i="520" a="1"/>
  <c r="J478" i="520" a="1"/>
  <c r="J478" i="520" s="1"/>
  <c r="H478" i="520"/>
  <c r="V477" i="520"/>
  <c r="W477" i="520" s="1"/>
  <c r="N477" i="520"/>
  <c r="K477" i="520" a="1"/>
  <c r="K477" i="520" s="1"/>
  <c r="M477" i="520" s="1"/>
  <c r="J477" i="520" a="1"/>
  <c r="J477" i="520" s="1"/>
  <c r="H477" i="520"/>
  <c r="V476" i="520"/>
  <c r="W476" i="520" s="1"/>
  <c r="N476" i="520"/>
  <c r="K476" i="520"/>
  <c r="M476" i="520" s="1"/>
  <c r="K476" i="520" a="1"/>
  <c r="J476" i="520"/>
  <c r="J476" i="520" a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V481" i="520" s="1"/>
  <c r="W481" i="520" s="1"/>
  <c r="N474" i="520"/>
  <c r="N481" i="520" s="1"/>
  <c r="K474" i="520"/>
  <c r="M474" i="520" s="1"/>
  <c r="K474" i="520" a="1"/>
  <c r="J474" i="520"/>
  <c r="J474" i="520" a="1"/>
  <c r="H474" i="520"/>
  <c r="H481" i="520" s="1"/>
  <c r="AA473" i="520"/>
  <c r="Z473" i="520"/>
  <c r="Y473" i="520"/>
  <c r="X473" i="520"/>
  <c r="U473" i="520"/>
  <c r="T473" i="520"/>
  <c r="S473" i="520"/>
  <c r="Q473" i="520"/>
  <c r="P473" i="520"/>
  <c r="O473" i="520"/>
  <c r="R503" i="520" s="1"/>
  <c r="I473" i="520"/>
  <c r="G473" i="520"/>
  <c r="J473" i="520" s="1" a="1"/>
  <c r="J473" i="520" s="1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W467" i="520"/>
  <c r="V467" i="520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K466" i="520" a="1"/>
  <c r="K466" i="520" s="1"/>
  <c r="M466" i="520" s="1"/>
  <c r="J466" i="520" a="1"/>
  <c r="J466" i="520" s="1"/>
  <c r="H466" i="520"/>
  <c r="V465" i="520"/>
  <c r="W465" i="520" s="1"/>
  <c r="N465" i="520"/>
  <c r="K465" i="520"/>
  <c r="M465" i="520" s="1"/>
  <c r="K465" i="520" a="1"/>
  <c r="J465" i="520"/>
  <c r="J465" i="520" a="1"/>
  <c r="H465" i="520"/>
  <c r="V464" i="520"/>
  <c r="W464" i="520" s="1"/>
  <c r="N464" i="520"/>
  <c r="K464" i="520" a="1"/>
  <c r="K464" i="520" s="1"/>
  <c r="M464" i="520" s="1"/>
  <c r="J464" i="520" a="1"/>
  <c r="J464" i="520" s="1"/>
  <c r="H464" i="520"/>
  <c r="W463" i="520"/>
  <c r="V463" i="520"/>
  <c r="N463" i="520"/>
  <c r="K463" i="520" a="1"/>
  <c r="K463" i="520" s="1"/>
  <c r="M463" i="520" s="1"/>
  <c r="J463" i="520" a="1"/>
  <c r="J463" i="520" s="1"/>
  <c r="H463" i="520"/>
  <c r="V462" i="520"/>
  <c r="W462" i="520" s="1"/>
  <c r="N462" i="520"/>
  <c r="M462" i="520"/>
  <c r="K462" i="520" a="1"/>
  <c r="K462" i="520" s="1"/>
  <c r="J462" i="520" a="1"/>
  <c r="J462" i="520" s="1"/>
  <c r="H462" i="520"/>
  <c r="W461" i="520"/>
  <c r="V461" i="520"/>
  <c r="N461" i="520"/>
  <c r="K461" i="520" a="1"/>
  <c r="K461" i="520" s="1"/>
  <c r="M461" i="520" s="1"/>
  <c r="J461" i="520" a="1"/>
  <c r="J461" i="520" s="1"/>
  <c r="H461" i="520"/>
  <c r="V460" i="520"/>
  <c r="W460" i="520" s="1"/>
  <c r="N460" i="520"/>
  <c r="M460" i="520"/>
  <c r="K460" i="520" a="1"/>
  <c r="K460" i="520" s="1"/>
  <c r="J460" i="520" a="1"/>
  <c r="J460" i="520" s="1"/>
  <c r="H460" i="520"/>
  <c r="W459" i="520"/>
  <c r="V459" i="520"/>
  <c r="N459" i="520"/>
  <c r="K459" i="520" a="1"/>
  <c r="K459" i="520" s="1"/>
  <c r="M459" i="520" s="1"/>
  <c r="J459" i="520" a="1"/>
  <c r="J459" i="520" s="1"/>
  <c r="H459" i="520"/>
  <c r="V458" i="520"/>
  <c r="N458" i="520"/>
  <c r="M458" i="520"/>
  <c r="K458" i="520" a="1"/>
  <c r="K458" i="520" s="1"/>
  <c r="J458" i="520" a="1"/>
  <c r="J458" i="520" s="1"/>
  <c r="H458" i="520"/>
  <c r="H473" i="520" s="1"/>
  <c r="AA457" i="520"/>
  <c r="Z457" i="520"/>
  <c r="Y457" i="520"/>
  <c r="X457" i="520"/>
  <c r="U457" i="520"/>
  <c r="T457" i="520"/>
  <c r="S457" i="520"/>
  <c r="R457" i="520"/>
  <c r="Q457" i="520"/>
  <c r="P457" i="520"/>
  <c r="O457" i="520"/>
  <c r="R502" i="520" s="1"/>
  <c r="I457" i="520"/>
  <c r="G457" i="520"/>
  <c r="V456" i="520"/>
  <c r="W456" i="520" s="1"/>
  <c r="N456" i="520"/>
  <c r="K456" i="520" a="1"/>
  <c r="K456" i="520" s="1"/>
  <c r="M456" i="520" s="1"/>
  <c r="J456" i="520" a="1"/>
  <c r="J456" i="520" s="1"/>
  <c r="H456" i="520"/>
  <c r="V455" i="520"/>
  <c r="W455" i="520" s="1"/>
  <c r="N455" i="520"/>
  <c r="K455" i="520"/>
  <c r="M455" i="520" s="1"/>
  <c r="K455" i="520" a="1"/>
  <c r="J455" i="520"/>
  <c r="J455" i="520" a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K453" i="520" a="1"/>
  <c r="K453" i="520" s="1"/>
  <c r="M453" i="520" s="1"/>
  <c r="H453" i="520"/>
  <c r="K452" i="520" a="1"/>
  <c r="K452" i="520" s="1"/>
  <c r="M452" i="520" s="1"/>
  <c r="H452" i="520"/>
  <c r="K451" i="520" a="1"/>
  <c r="K451" i="520" s="1"/>
  <c r="M451" i="520" s="1"/>
  <c r="H451" i="520"/>
  <c r="W450" i="520"/>
  <c r="V450" i="520"/>
  <c r="N450" i="520"/>
  <c r="K450" i="520" a="1"/>
  <c r="K450" i="520" s="1"/>
  <c r="M450" i="520" s="1"/>
  <c r="J450" i="520" a="1"/>
  <c r="J450" i="520" s="1"/>
  <c r="H450" i="520"/>
  <c r="V449" i="520"/>
  <c r="W449" i="520" s="1"/>
  <c r="N449" i="520"/>
  <c r="K449" i="520" a="1"/>
  <c r="K449" i="520" s="1"/>
  <c r="M449" i="520" s="1"/>
  <c r="J449" i="520" a="1"/>
  <c r="J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N446" i="520"/>
  <c r="K446" i="520" a="1"/>
  <c r="K446" i="520" s="1"/>
  <c r="M446" i="520" s="1"/>
  <c r="H446" i="520"/>
  <c r="N445" i="520"/>
  <c r="K445" i="520" a="1"/>
  <c r="K445" i="520" s="1"/>
  <c r="M445" i="520" s="1"/>
  <c r="H445" i="520"/>
  <c r="N444" i="520"/>
  <c r="K444" i="520"/>
  <c r="M444" i="520" s="1"/>
  <c r="K444" i="520" a="1"/>
  <c r="H444" i="520"/>
  <c r="N443" i="520"/>
  <c r="K443" i="520" a="1"/>
  <c r="K443" i="520" s="1"/>
  <c r="M443" i="520" s="1"/>
  <c r="H443" i="520"/>
  <c r="W442" i="520"/>
  <c r="V442" i="520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W434" i="520"/>
  <c r="V434" i="520"/>
  <c r="N434" i="520"/>
  <c r="K434" i="520" a="1"/>
  <c r="K434" i="520" s="1"/>
  <c r="M434" i="520" s="1"/>
  <c r="J434" i="520" a="1"/>
  <c r="J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/>
  <c r="M432" i="520" s="1"/>
  <c r="K432" i="520" a="1"/>
  <c r="J432" i="520"/>
  <c r="J432" i="520" a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N430" i="520"/>
  <c r="K430" i="520" a="1"/>
  <c r="K430" i="520" s="1"/>
  <c r="M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W428" i="520"/>
  <c r="V428" i="520"/>
  <c r="N428" i="520"/>
  <c r="K428" i="520" a="1"/>
  <c r="K428" i="520" s="1"/>
  <c r="M428" i="520" s="1"/>
  <c r="J428" i="520" a="1"/>
  <c r="J428" i="520" s="1"/>
  <c r="H428" i="520"/>
  <c r="V427" i="520"/>
  <c r="W427" i="520" s="1"/>
  <c r="N427" i="520"/>
  <c r="K427" i="520" a="1"/>
  <c r="K427" i="520" s="1"/>
  <c r="M427" i="520" s="1"/>
  <c r="J427" i="520" a="1"/>
  <c r="J427" i="520" s="1"/>
  <c r="H427" i="520"/>
  <c r="W426" i="520"/>
  <c r="V426" i="520"/>
  <c r="N426" i="520"/>
  <c r="K426" i="520" a="1"/>
  <c r="K426" i="520" s="1"/>
  <c r="M426" i="520" s="1"/>
  <c r="J426" i="520" a="1"/>
  <c r="J426" i="520" s="1"/>
  <c r="H426" i="520"/>
  <c r="V425" i="520"/>
  <c r="W425" i="520" s="1"/>
  <c r="N425" i="520"/>
  <c r="K425" i="520" a="1"/>
  <c r="K425" i="520" s="1"/>
  <c r="M425" i="520" s="1"/>
  <c r="J425" i="520" a="1"/>
  <c r="J425" i="520" s="1"/>
  <c r="H425" i="520"/>
  <c r="V424" i="520"/>
  <c r="W424" i="520" s="1"/>
  <c r="N424" i="520"/>
  <c r="K424" i="520"/>
  <c r="M424" i="520" s="1"/>
  <c r="K424" i="520" a="1"/>
  <c r="J424" i="520"/>
  <c r="J424" i="520" a="1"/>
  <c r="H424" i="520"/>
  <c r="V423" i="520"/>
  <c r="V457" i="520" s="1"/>
  <c r="W457" i="520" s="1"/>
  <c r="N423" i="520"/>
  <c r="K423" i="520" a="1"/>
  <c r="K423" i="520" s="1"/>
  <c r="J423" i="520" a="1"/>
  <c r="J423" i="520" s="1"/>
  <c r="H423" i="520"/>
  <c r="AA422" i="520"/>
  <c r="Z422" i="520"/>
  <c r="Y422" i="520"/>
  <c r="X422" i="520"/>
  <c r="U422" i="520"/>
  <c r="T422" i="520"/>
  <c r="S422" i="520"/>
  <c r="R422" i="520"/>
  <c r="Q422" i="520"/>
  <c r="P422" i="520"/>
  <c r="O422" i="520"/>
  <c r="R501" i="520" s="1"/>
  <c r="I422" i="520"/>
  <c r="G422" i="520"/>
  <c r="J422" i="520" s="1" a="1"/>
  <c r="J422" i="520" s="1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K415" i="520" a="1"/>
  <c r="K415" i="520" s="1"/>
  <c r="M415" i="520" s="1"/>
  <c r="H415" i="520"/>
  <c r="K414" i="520"/>
  <c r="M414" i="520" s="1"/>
  <c r="K414" i="520" a="1"/>
  <c r="H414" i="520"/>
  <c r="K413" i="520" a="1"/>
  <c r="K413" i="520" s="1"/>
  <c r="M413" i="520" s="1"/>
  <c r="H413" i="520"/>
  <c r="K412" i="520"/>
  <c r="M412" i="520" s="1"/>
  <c r="K412" i="520" a="1"/>
  <c r="H412" i="520"/>
  <c r="V411" i="520"/>
  <c r="W411" i="520" s="1"/>
  <c r="N411" i="520"/>
  <c r="K411" i="520" a="1"/>
  <c r="K411" i="520" s="1"/>
  <c r="M411" i="520" s="1"/>
  <c r="J411" i="520" a="1"/>
  <c r="J411" i="520" s="1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W408" i="520"/>
  <c r="V408" i="520"/>
  <c r="N408" i="520"/>
  <c r="K408" i="520" a="1"/>
  <c r="K408" i="520" s="1"/>
  <c r="M408" i="520" s="1"/>
  <c r="J408" i="520" a="1"/>
  <c r="J408" i="520" s="1"/>
  <c r="H408" i="520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H404" i="520"/>
  <c r="K403" i="520" a="1"/>
  <c r="K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W400" i="520"/>
  <c r="V400" i="520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W396" i="520"/>
  <c r="V396" i="520"/>
  <c r="N396" i="520"/>
  <c r="K396" i="520" a="1"/>
  <c r="K396" i="520" s="1"/>
  <c r="M396" i="520" s="1"/>
  <c r="J396" i="520" a="1"/>
  <c r="J396" i="520" s="1"/>
  <c r="H396" i="520"/>
  <c r="V395" i="520"/>
  <c r="W395" i="520" s="1"/>
  <c r="N395" i="520"/>
  <c r="K395" i="520" a="1"/>
  <c r="K395" i="520" s="1"/>
  <c r="M395" i="520" s="1"/>
  <c r="J395" i="520" a="1"/>
  <c r="J395" i="520" s="1"/>
  <c r="H395" i="520"/>
  <c r="V394" i="520"/>
  <c r="W394" i="520" s="1"/>
  <c r="N394" i="520"/>
  <c r="K394" i="520"/>
  <c r="M394" i="520" s="1"/>
  <c r="K394" i="520" a="1"/>
  <c r="J394" i="520"/>
  <c r="J394" i="520" a="1"/>
  <c r="H394" i="520"/>
  <c r="V393" i="520"/>
  <c r="W393" i="520" s="1"/>
  <c r="N393" i="520"/>
  <c r="K393" i="520" a="1"/>
  <c r="K393" i="520" s="1"/>
  <c r="M393" i="520" s="1"/>
  <c r="J393" i="520" a="1"/>
  <c r="J393" i="520" s="1"/>
  <c r="H393" i="520"/>
  <c r="K392" i="520" a="1"/>
  <c r="K392" i="520" s="1"/>
  <c r="M392" i="520" s="1"/>
  <c r="H392" i="520"/>
  <c r="K391" i="520" a="1"/>
  <c r="K391" i="520" s="1"/>
  <c r="M391" i="520" s="1"/>
  <c r="H391" i="520"/>
  <c r="K390" i="520" a="1"/>
  <c r="K390" i="520" s="1"/>
  <c r="M390" i="520" s="1"/>
  <c r="H390" i="520"/>
  <c r="K389" i="520" a="1"/>
  <c r="K389" i="520" s="1"/>
  <c r="M389" i="520" s="1"/>
  <c r="H389" i="520"/>
  <c r="N388" i="520"/>
  <c r="K388" i="520" a="1"/>
  <c r="K388" i="520" s="1"/>
  <c r="M388" i="520" s="1"/>
  <c r="H388" i="520"/>
  <c r="N387" i="520"/>
  <c r="K387" i="520" a="1"/>
  <c r="K387" i="520" s="1"/>
  <c r="M387" i="520" s="1"/>
  <c r="H387" i="520"/>
  <c r="N386" i="520"/>
  <c r="K386" i="520"/>
  <c r="M386" i="520" s="1"/>
  <c r="K386" i="520" a="1"/>
  <c r="H386" i="520"/>
  <c r="N385" i="520"/>
  <c r="K385" i="520" a="1"/>
  <c r="K385" i="520" s="1"/>
  <c r="M385" i="520" s="1"/>
  <c r="H385" i="520"/>
  <c r="W384" i="520"/>
  <c r="V384" i="520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W380" i="520"/>
  <c r="V380" i="520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W376" i="520"/>
  <c r="V376" i="520"/>
  <c r="N376" i="520"/>
  <c r="K376" i="520" a="1"/>
  <c r="K376" i="520" s="1"/>
  <c r="M376" i="520" s="1"/>
  <c r="J376" i="520" a="1"/>
  <c r="J376" i="520" s="1"/>
  <c r="H376" i="520"/>
  <c r="V375" i="520"/>
  <c r="W375" i="520" s="1"/>
  <c r="N375" i="520"/>
  <c r="K375" i="520" a="1"/>
  <c r="K375" i="520" s="1"/>
  <c r="M375" i="520" s="1"/>
  <c r="J375" i="520" a="1"/>
  <c r="J375" i="520" s="1"/>
  <c r="H375" i="520"/>
  <c r="V374" i="520"/>
  <c r="W374" i="520" s="1"/>
  <c r="N374" i="520"/>
  <c r="K374" i="520"/>
  <c r="M374" i="520" s="1"/>
  <c r="K374" i="520" a="1"/>
  <c r="J374" i="520"/>
  <c r="J374" i="520" a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K372" i="520" a="1"/>
  <c r="K372" i="520" s="1"/>
  <c r="M372" i="520" s="1"/>
  <c r="H372" i="520"/>
  <c r="K371" i="520" a="1"/>
  <c r="K371" i="520" s="1"/>
  <c r="M371" i="520" s="1"/>
  <c r="H371" i="520"/>
  <c r="K370" i="520" a="1"/>
  <c r="K370" i="520" s="1"/>
  <c r="M370" i="520" s="1"/>
  <c r="H370" i="520"/>
  <c r="W369" i="520"/>
  <c r="V369" i="520"/>
  <c r="N369" i="520"/>
  <c r="K369" i="520" a="1"/>
  <c r="K369" i="520" s="1"/>
  <c r="M369" i="520" s="1"/>
  <c r="J369" i="520" a="1"/>
  <c r="J369" i="520" s="1"/>
  <c r="H369" i="520"/>
  <c r="V368" i="520"/>
  <c r="W368" i="520" s="1"/>
  <c r="N368" i="520"/>
  <c r="K368" i="520" a="1"/>
  <c r="K368" i="520" s="1"/>
  <c r="M368" i="520" s="1"/>
  <c r="J368" i="520" a="1"/>
  <c r="J368" i="520" s="1"/>
  <c r="H368" i="520"/>
  <c r="V367" i="520"/>
  <c r="W367" i="520" s="1"/>
  <c r="N367" i="520"/>
  <c r="K367" i="520"/>
  <c r="M367" i="520" s="1"/>
  <c r="K367" i="520" a="1"/>
  <c r="J367" i="520"/>
  <c r="J367" i="520" a="1"/>
  <c r="H367" i="520"/>
  <c r="K366" i="520" a="1"/>
  <c r="K366" i="520" s="1"/>
  <c r="H366" i="520"/>
  <c r="V365" i="520"/>
  <c r="V422" i="520" s="1"/>
  <c r="W422" i="520" s="1"/>
  <c r="N365" i="520"/>
  <c r="K365" i="520"/>
  <c r="K365" i="520" a="1"/>
  <c r="J365" i="520"/>
  <c r="J365" i="520" a="1"/>
  <c r="H365" i="520"/>
  <c r="H422" i="520" s="1"/>
  <c r="AA364" i="520"/>
  <c r="AA498" i="520" s="1"/>
  <c r="Z364" i="520"/>
  <c r="Z498" i="520" s="1"/>
  <c r="Y364" i="520"/>
  <c r="Y498" i="520" s="1"/>
  <c r="X364" i="520"/>
  <c r="X498" i="520" s="1"/>
  <c r="U364" i="520"/>
  <c r="U498" i="520" s="1"/>
  <c r="T364" i="520"/>
  <c r="T498" i="520" s="1"/>
  <c r="S364" i="520"/>
  <c r="S498" i="520" s="1"/>
  <c r="R364" i="520"/>
  <c r="R498" i="520" s="1"/>
  <c r="Q364" i="520"/>
  <c r="Q498" i="520" s="1"/>
  <c r="P364" i="520"/>
  <c r="P498" i="520" s="1"/>
  <c r="O364" i="520"/>
  <c r="I364" i="520"/>
  <c r="I498" i="520" s="1"/>
  <c r="B506" i="520" s="1"/>
  <c r="G364" i="520"/>
  <c r="G498" i="520" s="1"/>
  <c r="V363" i="520"/>
  <c r="W363" i="520" s="1"/>
  <c r="N363" i="520"/>
  <c r="K363" i="520" a="1"/>
  <c r="K363" i="520" s="1"/>
  <c r="M363" i="520" s="1"/>
  <c r="J363" i="520" a="1"/>
  <c r="J363" i="520" s="1"/>
  <c r="H363" i="520"/>
  <c r="V362" i="520"/>
  <c r="W362" i="520" s="1"/>
  <c r="N362" i="520"/>
  <c r="K362" i="520"/>
  <c r="M362" i="520" s="1"/>
  <c r="K362" i="520" a="1"/>
  <c r="J362" i="520"/>
  <c r="J362" i="520" a="1"/>
  <c r="H362" i="520"/>
  <c r="K361" i="520" a="1"/>
  <c r="K361" i="520" s="1"/>
  <c r="M361" i="520" s="1"/>
  <c r="H361" i="520"/>
  <c r="K360" i="520"/>
  <c r="M360" i="520" s="1"/>
  <c r="K360" i="520" a="1"/>
  <c r="H360" i="520"/>
  <c r="K359" i="520" a="1"/>
  <c r="K359" i="520" s="1"/>
  <c r="M359" i="520" s="1"/>
  <c r="H359" i="520"/>
  <c r="K358" i="520" a="1"/>
  <c r="K358" i="520" s="1"/>
  <c r="M358" i="520" s="1"/>
  <c r="H358" i="520"/>
  <c r="V357" i="520"/>
  <c r="W357" i="520" s="1"/>
  <c r="N357" i="520"/>
  <c r="K357" i="520"/>
  <c r="M357" i="520" s="1"/>
  <c r="K357" i="520" a="1"/>
  <c r="J357" i="520"/>
  <c r="J357" i="520" a="1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 a="1"/>
  <c r="K355" i="520" s="1"/>
  <c r="M355" i="520" s="1"/>
  <c r="J355" i="520" a="1"/>
  <c r="J355" i="520" s="1"/>
  <c r="H355" i="520"/>
  <c r="H354" i="520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/>
  <c r="M351" i="520" s="1"/>
  <c r="K351" i="520" a="1"/>
  <c r="J351" i="520" a="1"/>
  <c r="J351" i="520" s="1"/>
  <c r="H351" i="520"/>
  <c r="K350" i="520" a="1"/>
  <c r="K350" i="520" s="1"/>
  <c r="M350" i="520" s="1"/>
  <c r="H350" i="520"/>
  <c r="K349" i="520" a="1"/>
  <c r="K349" i="520" s="1"/>
  <c r="M349" i="520" s="1"/>
  <c r="H349" i="520"/>
  <c r="W348" i="520"/>
  <c r="V348" i="520"/>
  <c r="N348" i="520"/>
  <c r="K348" i="520" a="1"/>
  <c r="K348" i="520" s="1"/>
  <c r="M348" i="520" s="1"/>
  <c r="J348" i="520" a="1"/>
  <c r="J348" i="520" s="1"/>
  <c r="H348" i="520"/>
  <c r="V347" i="520"/>
  <c r="W347" i="520" s="1"/>
  <c r="N347" i="520"/>
  <c r="K347" i="520" a="1"/>
  <c r="K347" i="520" s="1"/>
  <c r="M347" i="520" s="1"/>
  <c r="J347" i="520" a="1"/>
  <c r="J347" i="520" s="1"/>
  <c r="H347" i="520"/>
  <c r="V346" i="520"/>
  <c r="W346" i="520" s="1"/>
  <c r="N346" i="520"/>
  <c r="K346" i="520"/>
  <c r="M346" i="520" s="1"/>
  <c r="K346" i="520" a="1"/>
  <c r="J346" i="520"/>
  <c r="J346" i="520" a="1"/>
  <c r="H346" i="520"/>
  <c r="V345" i="520"/>
  <c r="W345" i="520" s="1"/>
  <c r="N345" i="520"/>
  <c r="K345" i="520" a="1"/>
  <c r="K345" i="520" s="1"/>
  <c r="M345" i="520" s="1"/>
  <c r="J345" i="520" a="1"/>
  <c r="J345" i="520" s="1"/>
  <c r="H345" i="520"/>
  <c r="W344" i="520"/>
  <c r="V344" i="520"/>
  <c r="N344" i="520"/>
  <c r="K344" i="520" a="1"/>
  <c r="K344" i="520" s="1"/>
  <c r="M344" i="520" s="1"/>
  <c r="J344" i="520" a="1"/>
  <c r="J344" i="520" s="1"/>
  <c r="H344" i="520"/>
  <c r="V343" i="520"/>
  <c r="V364" i="520" s="1"/>
  <c r="N343" i="520"/>
  <c r="K343" i="520" a="1"/>
  <c r="K343" i="520" s="1"/>
  <c r="J343" i="520" a="1"/>
  <c r="J343" i="520" s="1"/>
  <c r="H343" i="520"/>
  <c r="H364" i="520" s="1"/>
  <c r="X337" i="520"/>
  <c r="X336" i="520"/>
  <c r="X335" i="520"/>
  <c r="G335" i="520"/>
  <c r="C335" i="520"/>
  <c r="X334" i="520"/>
  <c r="I334" i="520"/>
  <c r="E334" i="520"/>
  <c r="K334" i="520" s="1"/>
  <c r="M334" i="520" s="1"/>
  <c r="I333" i="520"/>
  <c r="E333" i="520"/>
  <c r="K333" i="520" s="1"/>
  <c r="M333" i="520" s="1"/>
  <c r="I332" i="520"/>
  <c r="E332" i="520"/>
  <c r="K332" i="520" s="1"/>
  <c r="M332" i="520" s="1"/>
  <c r="X331" i="520"/>
  <c r="I331" i="520"/>
  <c r="I335" i="520" s="1"/>
  <c r="E331" i="520"/>
  <c r="E335" i="520" s="1"/>
  <c r="AA328" i="520"/>
  <c r="Z328" i="520"/>
  <c r="Y328" i="520"/>
  <c r="X328" i="520"/>
  <c r="U328" i="520"/>
  <c r="T328" i="520"/>
  <c r="S328" i="520"/>
  <c r="R328" i="520"/>
  <c r="Q328" i="520"/>
  <c r="P328" i="520"/>
  <c r="O328" i="520"/>
  <c r="R336" i="520" s="1"/>
  <c r="I328" i="520"/>
  <c r="G328" i="520"/>
  <c r="K327" i="520" a="1"/>
  <c r="K327" i="520" s="1"/>
  <c r="H327" i="520"/>
  <c r="K326" i="520" a="1"/>
  <c r="K326" i="520" s="1"/>
  <c r="H326" i="520"/>
  <c r="K325" i="520"/>
  <c r="K325" i="520" a="1"/>
  <c r="H325" i="520"/>
  <c r="V324" i="520"/>
  <c r="W324" i="520" s="1"/>
  <c r="N324" i="520"/>
  <c r="K324" i="520" a="1"/>
  <c r="K324" i="520" s="1"/>
  <c r="H324" i="520"/>
  <c r="D324" i="520"/>
  <c r="H323" i="520"/>
  <c r="H322" i="520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 a="1"/>
  <c r="J319" i="520" s="1"/>
  <c r="H319" i="520"/>
  <c r="H318" i="520"/>
  <c r="V317" i="520"/>
  <c r="W317" i="520" s="1"/>
  <c r="N317" i="520"/>
  <c r="K317" i="520" a="1"/>
  <c r="K317" i="520" s="1"/>
  <c r="M317" i="520" s="1"/>
  <c r="J317" i="520" a="1"/>
  <c r="J317" i="520" s="1"/>
  <c r="H317" i="520"/>
  <c r="V316" i="520"/>
  <c r="W316" i="520" s="1"/>
  <c r="N316" i="520"/>
  <c r="K316" i="520" a="1"/>
  <c r="K316" i="520" s="1"/>
  <c r="M316" i="520" s="1"/>
  <c r="J316" i="520" a="1"/>
  <c r="J316" i="520" s="1"/>
  <c r="H316" i="520"/>
  <c r="V315" i="520"/>
  <c r="W315" i="520" s="1"/>
  <c r="N315" i="520"/>
  <c r="K315" i="520"/>
  <c r="M315" i="520" s="1"/>
  <c r="K315" i="520" a="1"/>
  <c r="J315" i="520"/>
  <c r="J315" i="520" a="1"/>
  <c r="H315" i="520"/>
  <c r="V314" i="520"/>
  <c r="W314" i="520" s="1"/>
  <c r="N314" i="520"/>
  <c r="N328" i="520" s="1"/>
  <c r="K314" i="520" a="1"/>
  <c r="K314" i="520" s="1"/>
  <c r="J314" i="520" a="1"/>
  <c r="J314" i="520" s="1"/>
  <c r="H314" i="520"/>
  <c r="H328" i="520" s="1"/>
  <c r="AA313" i="520"/>
  <c r="Z313" i="520"/>
  <c r="Y313" i="520"/>
  <c r="X313" i="520"/>
  <c r="U313" i="520"/>
  <c r="T313" i="520"/>
  <c r="S313" i="520"/>
  <c r="Q313" i="520"/>
  <c r="P313" i="520"/>
  <c r="O313" i="520"/>
  <c r="R335" i="520" s="1"/>
  <c r="I313" i="520"/>
  <c r="G313" i="520"/>
  <c r="J313" i="520" s="1" a="1"/>
  <c r="J313" i="520" s="1"/>
  <c r="V312" i="520"/>
  <c r="W312" i="520" s="1"/>
  <c r="N312" i="520"/>
  <c r="K312" i="520" a="1"/>
  <c r="K312" i="520" s="1"/>
  <c r="M312" i="520" s="1"/>
  <c r="J312" i="520" a="1"/>
  <c r="J312" i="520" s="1"/>
  <c r="H312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/>
  <c r="M309" i="520" s="1"/>
  <c r="K309" i="520" a="1"/>
  <c r="J309" i="520"/>
  <c r="J309" i="520" a="1"/>
  <c r="H309" i="520"/>
  <c r="V308" i="520"/>
  <c r="W308" i="520" s="1"/>
  <c r="N308" i="520"/>
  <c r="K308" i="520" a="1"/>
  <c r="K308" i="520" s="1"/>
  <c r="M308" i="520" s="1"/>
  <c r="J308" i="520" a="1"/>
  <c r="J308" i="520" s="1"/>
  <c r="H308" i="520"/>
  <c r="V307" i="520"/>
  <c r="W307" i="520" s="1"/>
  <c r="N307" i="520"/>
  <c r="K307" i="520" a="1"/>
  <c r="K307" i="520" s="1"/>
  <c r="M307" i="520" s="1"/>
  <c r="J307" i="520" a="1"/>
  <c r="J307" i="520" s="1"/>
  <c r="H307" i="520"/>
  <c r="V306" i="520"/>
  <c r="V313" i="520" s="1"/>
  <c r="W313" i="520" s="1"/>
  <c r="N306" i="520"/>
  <c r="N313" i="520" s="1"/>
  <c r="K306" i="520" a="1"/>
  <c r="K306" i="520" s="1"/>
  <c r="J306" i="520" a="1"/>
  <c r="J306" i="520" s="1"/>
  <c r="H306" i="520"/>
  <c r="H313" i="520" s="1"/>
  <c r="AA305" i="520"/>
  <c r="Z305" i="520"/>
  <c r="Y305" i="520"/>
  <c r="X305" i="520"/>
  <c r="U305" i="520"/>
  <c r="T305" i="520"/>
  <c r="S305" i="520"/>
  <c r="Q305" i="520"/>
  <c r="P305" i="520"/>
  <c r="O305" i="520"/>
  <c r="R334" i="520" s="1"/>
  <c r="I305" i="520"/>
  <c r="G305" i="520"/>
  <c r="J305" i="520" s="1" a="1"/>
  <c r="J305" i="520" s="1"/>
  <c r="W304" i="520"/>
  <c r="V304" i="520"/>
  <c r="N304" i="520"/>
  <c r="K304" i="520" a="1"/>
  <c r="K304" i="520" s="1"/>
  <c r="M304" i="520" s="1"/>
  <c r="J304" i="520" a="1"/>
  <c r="J304" i="520" s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/>
  <c r="M302" i="520" s="1"/>
  <c r="K302" i="520" a="1"/>
  <c r="J302" i="520"/>
  <c r="J302" i="520" a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W300" i="520"/>
  <c r="V300" i="520"/>
  <c r="N300" i="520"/>
  <c r="K300" i="520" a="1"/>
  <c r="K300" i="520" s="1"/>
  <c r="M300" i="520" s="1"/>
  <c r="J300" i="520" a="1"/>
  <c r="J300" i="520" s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V298" i="520"/>
  <c r="W298" i="520" s="1"/>
  <c r="N298" i="520"/>
  <c r="K298" i="520"/>
  <c r="M298" i="520" s="1"/>
  <c r="K298" i="520" a="1"/>
  <c r="J298" i="520"/>
  <c r="J298" i="520" a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W296" i="520"/>
  <c r="V296" i="520"/>
  <c r="N296" i="520"/>
  <c r="K296" i="520" a="1"/>
  <c r="K296" i="520" s="1"/>
  <c r="M296" i="520" s="1"/>
  <c r="J296" i="520" a="1"/>
  <c r="J296" i="520" s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/>
  <c r="M294" i="520" s="1"/>
  <c r="K294" i="520" a="1"/>
  <c r="J294" i="520"/>
  <c r="J294" i="520" a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W292" i="520"/>
  <c r="V292" i="520"/>
  <c r="N292" i="520"/>
  <c r="K292" i="520" a="1"/>
  <c r="K292" i="520" s="1"/>
  <c r="M292" i="520" s="1"/>
  <c r="J292" i="520" a="1"/>
  <c r="J292" i="520" s="1"/>
  <c r="H292" i="520"/>
  <c r="V291" i="520"/>
  <c r="W291" i="520" s="1"/>
  <c r="N291" i="520"/>
  <c r="K291" i="520" a="1"/>
  <c r="K291" i="520" s="1"/>
  <c r="M291" i="520" s="1"/>
  <c r="J291" i="520" a="1"/>
  <c r="J291" i="520" s="1"/>
  <c r="H291" i="520"/>
  <c r="V290" i="520"/>
  <c r="V305" i="520" s="1"/>
  <c r="W305" i="520" s="1"/>
  <c r="N290" i="520"/>
  <c r="K290" i="520"/>
  <c r="M290" i="520" s="1"/>
  <c r="K290" i="520" a="1"/>
  <c r="J290" i="520"/>
  <c r="J290" i="520" a="1"/>
  <c r="H290" i="520"/>
  <c r="H305" i="520" s="1"/>
  <c r="AA289" i="520"/>
  <c r="Z289" i="520"/>
  <c r="Y289" i="520"/>
  <c r="X289" i="520"/>
  <c r="U289" i="520"/>
  <c r="T289" i="520"/>
  <c r="S289" i="520"/>
  <c r="R289" i="520"/>
  <c r="Q289" i="520"/>
  <c r="P289" i="520"/>
  <c r="O289" i="520"/>
  <c r="R333" i="520" s="1"/>
  <c r="I289" i="520"/>
  <c r="G289" i="520"/>
  <c r="V288" i="520"/>
  <c r="W288" i="520" s="1"/>
  <c r="N288" i="520"/>
  <c r="K288" i="520" a="1"/>
  <c r="K288" i="520" s="1"/>
  <c r="M288" i="520" s="1"/>
  <c r="J288" i="520" a="1"/>
  <c r="J288" i="520" s="1"/>
  <c r="H288" i="520"/>
  <c r="W287" i="520"/>
  <c r="V287" i="520"/>
  <c r="N287" i="520"/>
  <c r="K287" i="520" a="1"/>
  <c r="K287" i="520" s="1"/>
  <c r="M287" i="520" s="1"/>
  <c r="J287" i="520" a="1"/>
  <c r="J287" i="520" s="1"/>
  <c r="H287" i="520"/>
  <c r="V286" i="520"/>
  <c r="W286" i="520" s="1"/>
  <c r="N286" i="520"/>
  <c r="K286" i="520" a="1"/>
  <c r="K286" i="520" s="1"/>
  <c r="M286" i="520" s="1"/>
  <c r="J286" i="520" a="1"/>
  <c r="J286" i="520" s="1"/>
  <c r="H286" i="520"/>
  <c r="H285" i="520"/>
  <c r="H284" i="520"/>
  <c r="H283" i="520"/>
  <c r="V282" i="520"/>
  <c r="W282" i="520" s="1"/>
  <c r="N282" i="520"/>
  <c r="K282" i="520" a="1"/>
  <c r="K282" i="520" s="1"/>
  <c r="M282" i="520" s="1"/>
  <c r="J282" i="520" a="1"/>
  <c r="J282" i="520" s="1"/>
  <c r="H282" i="520"/>
  <c r="V281" i="520"/>
  <c r="W281" i="520" s="1"/>
  <c r="N281" i="520"/>
  <c r="K281" i="520"/>
  <c r="M281" i="520" s="1"/>
  <c r="K281" i="520" a="1"/>
  <c r="J281" i="520"/>
  <c r="J281" i="520" a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N276" i="520"/>
  <c r="K276" i="520" a="1"/>
  <c r="K276" i="520" s="1"/>
  <c r="M276" i="520" s="1"/>
  <c r="H276" i="520"/>
  <c r="N275" i="520"/>
  <c r="K275" i="520" a="1"/>
  <c r="K275" i="520" s="1"/>
  <c r="M275" i="520" s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/>
  <c r="M273" i="520" s="1"/>
  <c r="K273" i="520" a="1"/>
  <c r="J273" i="520"/>
  <c r="J273" i="520" a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W271" i="520"/>
  <c r="V271" i="520"/>
  <c r="N271" i="520"/>
  <c r="K271" i="520" a="1"/>
  <c r="K271" i="520" s="1"/>
  <c r="M271" i="520" s="1"/>
  <c r="J271" i="520" a="1"/>
  <c r="J271" i="520" s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/>
  <c r="M269" i="520" s="1"/>
  <c r="K269" i="520" a="1"/>
  <c r="J269" i="520"/>
  <c r="J269" i="520" a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W267" i="520"/>
  <c r="V267" i="520"/>
  <c r="N267" i="520"/>
  <c r="K267" i="520" a="1"/>
  <c r="K267" i="520" s="1"/>
  <c r="M267" i="520" s="1"/>
  <c r="J267" i="520" a="1"/>
  <c r="J267" i="520" s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V265" i="520"/>
  <c r="W265" i="520" s="1"/>
  <c r="N265" i="520"/>
  <c r="K265" i="520"/>
  <c r="M265" i="520" s="1"/>
  <c r="K265" i="520" a="1"/>
  <c r="J265" i="520"/>
  <c r="J265" i="520" a="1"/>
  <c r="H265" i="520"/>
  <c r="V264" i="520"/>
  <c r="W264" i="520" s="1"/>
  <c r="N264" i="520"/>
  <c r="K264" i="520" a="1"/>
  <c r="K264" i="520" s="1"/>
  <c r="M264" i="520" s="1"/>
  <c r="J264" i="520" a="1"/>
  <c r="J264" i="520" s="1"/>
  <c r="H264" i="520"/>
  <c r="W263" i="520"/>
  <c r="V263" i="520"/>
  <c r="N263" i="520"/>
  <c r="K263" i="520" a="1"/>
  <c r="K263" i="520" s="1"/>
  <c r="M263" i="520" s="1"/>
  <c r="J263" i="520" a="1"/>
  <c r="J263" i="520" s="1"/>
  <c r="H263" i="520"/>
  <c r="N262" i="520"/>
  <c r="K262" i="520" a="1"/>
  <c r="K262" i="520" s="1"/>
  <c r="M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W259" i="520"/>
  <c r="V259" i="520"/>
  <c r="N259" i="520"/>
  <c r="K259" i="520" a="1"/>
  <c r="K259" i="520" s="1"/>
  <c r="M259" i="520" s="1"/>
  <c r="J259" i="520" a="1"/>
  <c r="J259" i="520" s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W257" i="520" s="1"/>
  <c r="N257" i="520"/>
  <c r="K257" i="520"/>
  <c r="M257" i="520" s="1"/>
  <c r="K257" i="520" a="1"/>
  <c r="J257" i="520"/>
  <c r="J257" i="520" a="1"/>
  <c r="H257" i="520"/>
  <c r="V256" i="520"/>
  <c r="W256" i="520" s="1"/>
  <c r="N256" i="520"/>
  <c r="K256" i="520" a="1"/>
  <c r="K256" i="520" s="1"/>
  <c r="M256" i="520" s="1"/>
  <c r="J256" i="520" a="1"/>
  <c r="J256" i="520" s="1"/>
  <c r="H256" i="520"/>
  <c r="V255" i="520"/>
  <c r="V289" i="520" s="1"/>
  <c r="W289" i="520" s="1"/>
  <c r="N255" i="520"/>
  <c r="K255" i="520"/>
  <c r="K255" i="520" a="1"/>
  <c r="J255" i="520"/>
  <c r="J255" i="520" a="1"/>
  <c r="H255" i="520"/>
  <c r="AA254" i="520"/>
  <c r="Z254" i="520"/>
  <c r="Y254" i="520"/>
  <c r="X254" i="520"/>
  <c r="U254" i="520"/>
  <c r="T254" i="520"/>
  <c r="S254" i="520"/>
  <c r="R254" i="520"/>
  <c r="Q254" i="520"/>
  <c r="P254" i="520"/>
  <c r="O254" i="520"/>
  <c r="R332" i="520" s="1"/>
  <c r="I254" i="520"/>
  <c r="G254" i="520"/>
  <c r="H253" i="520"/>
  <c r="H252" i="520"/>
  <c r="H251" i="520"/>
  <c r="H250" i="520"/>
  <c r="H249" i="520"/>
  <c r="H248" i="520"/>
  <c r="K247" i="520" a="1"/>
  <c r="K247" i="520" s="1"/>
  <c r="M247" i="520" s="1"/>
  <c r="H247" i="520"/>
  <c r="K246" i="520" a="1"/>
  <c r="K246" i="520" s="1"/>
  <c r="M246" i="520" s="1"/>
  <c r="H246" i="520"/>
  <c r="K245" i="520" a="1"/>
  <c r="K245" i="520" s="1"/>
  <c r="M245" i="520" s="1"/>
  <c r="H245" i="520"/>
  <c r="K244" i="520" a="1"/>
  <c r="K244" i="520" s="1"/>
  <c r="M244" i="520" s="1"/>
  <c r="H244" i="520"/>
  <c r="V243" i="520"/>
  <c r="W243" i="520" s="1"/>
  <c r="N243" i="520"/>
  <c r="K243" i="520" a="1"/>
  <c r="K243" i="520" s="1"/>
  <c r="M243" i="520" s="1"/>
  <c r="J243" i="520" a="1"/>
  <c r="J243" i="520" s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V241" i="520"/>
  <c r="W241" i="520" s="1"/>
  <c r="N241" i="520"/>
  <c r="K241" i="520"/>
  <c r="M241" i="520" s="1"/>
  <c r="K241" i="520" a="1"/>
  <c r="J241" i="520"/>
  <c r="J241" i="520" a="1"/>
  <c r="H241" i="520"/>
  <c r="V240" i="520"/>
  <c r="W240" i="520" s="1"/>
  <c r="N240" i="520"/>
  <c r="K240" i="520" a="1"/>
  <c r="K240" i="520" s="1"/>
  <c r="M240" i="520" s="1"/>
  <c r="J240" i="520" a="1"/>
  <c r="J240" i="520" s="1"/>
  <c r="H240" i="520"/>
  <c r="M239" i="520"/>
  <c r="H239" i="520"/>
  <c r="W238" i="520"/>
  <c r="V238" i="520"/>
  <c r="N238" i="520"/>
  <c r="K238" i="520" a="1"/>
  <c r="K238" i="520" s="1"/>
  <c r="M238" i="520" s="1"/>
  <c r="J238" i="520" a="1"/>
  <c r="J238" i="520" s="1"/>
  <c r="H238" i="520"/>
  <c r="V237" i="520"/>
  <c r="W237" i="520" s="1"/>
  <c r="N237" i="520"/>
  <c r="K237" i="520" a="1"/>
  <c r="K237" i="520" s="1"/>
  <c r="M237" i="520" s="1"/>
  <c r="J237" i="520" a="1"/>
  <c r="J237" i="520" s="1"/>
  <c r="H237" i="520"/>
  <c r="K236" i="520" a="1"/>
  <c r="K236" i="520" s="1"/>
  <c r="M236" i="520" s="1"/>
  <c r="H236" i="520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/>
  <c r="M233" i="520" s="1"/>
  <c r="K233" i="520" a="1"/>
  <c r="J233" i="520"/>
  <c r="J233" i="520" a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W231" i="520"/>
  <c r="V231" i="520"/>
  <c r="N231" i="520"/>
  <c r="K231" i="520" a="1"/>
  <c r="K231" i="520" s="1"/>
  <c r="M231" i="520" s="1"/>
  <c r="J231" i="520" a="1"/>
  <c r="J231" i="520" s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/>
  <c r="M229" i="520" s="1"/>
  <c r="K229" i="520" a="1"/>
  <c r="J229" i="520"/>
  <c r="J229" i="520" a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W227" i="520"/>
  <c r="V227" i="520"/>
  <c r="N227" i="520"/>
  <c r="K227" i="520" a="1"/>
  <c r="K227" i="520" s="1"/>
  <c r="M227" i="520" s="1"/>
  <c r="J227" i="520" a="1"/>
  <c r="J227" i="520" s="1"/>
  <c r="H227" i="520"/>
  <c r="V226" i="520"/>
  <c r="W226" i="520" s="1"/>
  <c r="N226" i="520"/>
  <c r="K226" i="520" a="1"/>
  <c r="K226" i="520" s="1"/>
  <c r="M226" i="520" s="1"/>
  <c r="J226" i="520" a="1"/>
  <c r="J226" i="520" s="1"/>
  <c r="H226" i="520"/>
  <c r="V225" i="520"/>
  <c r="W225" i="520" s="1"/>
  <c r="N225" i="520"/>
  <c r="K225" i="520"/>
  <c r="M225" i="520" s="1"/>
  <c r="K225" i="520" a="1"/>
  <c r="J225" i="520"/>
  <c r="J225" i="520" a="1"/>
  <c r="H225" i="520"/>
  <c r="N224" i="520"/>
  <c r="K224" i="520" a="1"/>
  <c r="K224" i="520" s="1"/>
  <c r="M224" i="520" s="1"/>
  <c r="H224" i="520"/>
  <c r="N223" i="520"/>
  <c r="K223" i="520" a="1"/>
  <c r="K223" i="520" s="1"/>
  <c r="M223" i="520" s="1"/>
  <c r="H223" i="520"/>
  <c r="N222" i="520"/>
  <c r="K222" i="520" a="1"/>
  <c r="K222" i="520" s="1"/>
  <c r="M222" i="520" s="1"/>
  <c r="H222" i="520"/>
  <c r="N221" i="520"/>
  <c r="K221" i="520"/>
  <c r="M221" i="520" s="1"/>
  <c r="K221" i="520" a="1"/>
  <c r="H221" i="520"/>
  <c r="N220" i="520"/>
  <c r="K220" i="520" a="1"/>
  <c r="K220" i="520" s="1"/>
  <c r="M220" i="520" s="1"/>
  <c r="H220" i="520"/>
  <c r="N219" i="520"/>
  <c r="K219" i="520" a="1"/>
  <c r="K219" i="520" s="1"/>
  <c r="M219" i="520" s="1"/>
  <c r="H219" i="520"/>
  <c r="N218" i="520"/>
  <c r="K218" i="520" a="1"/>
  <c r="K218" i="520" s="1"/>
  <c r="M218" i="520" s="1"/>
  <c r="H218" i="520"/>
  <c r="N217" i="520"/>
  <c r="K217" i="520"/>
  <c r="M217" i="520" s="1"/>
  <c r="K217" i="520" a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W215" i="520"/>
  <c r="V215" i="520"/>
  <c r="N215" i="520"/>
  <c r="K215" i="520" a="1"/>
  <c r="K215" i="520" s="1"/>
  <c r="M215" i="520" s="1"/>
  <c r="J215" i="520" a="1"/>
  <c r="J215" i="520" s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/>
  <c r="M213" i="520" s="1"/>
  <c r="K213" i="520" a="1"/>
  <c r="J213" i="520"/>
  <c r="J213" i="520" a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 a="1"/>
  <c r="K209" i="520" s="1"/>
  <c r="M209" i="520" s="1"/>
  <c r="J209" i="520" a="1"/>
  <c r="J209" i="520" s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/>
  <c r="M207" i="520" s="1"/>
  <c r="K207" i="520" a="1"/>
  <c r="J207" i="520"/>
  <c r="J207" i="520" a="1"/>
  <c r="H207" i="520"/>
  <c r="V206" i="520"/>
  <c r="W206" i="520" s="1"/>
  <c r="N206" i="520"/>
  <c r="K206" i="520" a="1"/>
  <c r="K206" i="520" s="1"/>
  <c r="M206" i="520" s="1"/>
  <c r="J206" i="520" a="1"/>
  <c r="J206" i="520" s="1"/>
  <c r="H206" i="520"/>
  <c r="V205" i="520"/>
  <c r="W205" i="520" s="1"/>
  <c r="N205" i="520"/>
  <c r="K205" i="520" a="1"/>
  <c r="K205" i="520" s="1"/>
  <c r="M205" i="520" s="1"/>
  <c r="J205" i="520" a="1"/>
  <c r="J205" i="520" s="1"/>
  <c r="H205" i="520"/>
  <c r="H204" i="520"/>
  <c r="H203" i="520"/>
  <c r="H202" i="520"/>
  <c r="V201" i="520"/>
  <c r="W201" i="520" s="1"/>
  <c r="N201" i="520"/>
  <c r="K201" i="520" a="1"/>
  <c r="K201" i="520" s="1"/>
  <c r="M201" i="520" s="1"/>
  <c r="J201" i="520" a="1"/>
  <c r="J201" i="520" s="1"/>
  <c r="H201" i="520"/>
  <c r="V200" i="520"/>
  <c r="W200" i="520" s="1"/>
  <c r="N200" i="520"/>
  <c r="K200" i="520" a="1"/>
  <c r="K200" i="520" s="1"/>
  <c r="M200" i="520" s="1"/>
  <c r="J200" i="520" a="1"/>
  <c r="J200" i="520" s="1"/>
  <c r="H200" i="520"/>
  <c r="V199" i="520"/>
  <c r="W199" i="520" s="1"/>
  <c r="N199" i="520"/>
  <c r="K199" i="520"/>
  <c r="M199" i="520" s="1"/>
  <c r="K199" i="520" a="1"/>
  <c r="J199" i="520"/>
  <c r="J199" i="520" a="1"/>
  <c r="H199" i="520"/>
  <c r="H198" i="520"/>
  <c r="V197" i="520"/>
  <c r="V254" i="520" s="1"/>
  <c r="W254" i="520" s="1"/>
  <c r="N197" i="520"/>
  <c r="N254" i="520" s="1"/>
  <c r="K197" i="520" a="1"/>
  <c r="K197" i="520" s="1"/>
  <c r="J197" i="520" a="1"/>
  <c r="J197" i="520" s="1"/>
  <c r="H197" i="520"/>
  <c r="H254" i="520" s="1"/>
  <c r="AA196" i="520"/>
  <c r="AA329" i="520" s="1"/>
  <c r="Z196" i="520"/>
  <c r="Z329" i="520" s="1"/>
  <c r="Y196" i="520"/>
  <c r="Y329" i="520" s="1"/>
  <c r="X196" i="520"/>
  <c r="X329" i="520" s="1"/>
  <c r="U196" i="520"/>
  <c r="U329" i="520" s="1"/>
  <c r="T196" i="520"/>
  <c r="T329" i="520" s="1"/>
  <c r="S196" i="520"/>
  <c r="S329" i="520" s="1"/>
  <c r="R196" i="520"/>
  <c r="R329" i="520" s="1"/>
  <c r="Q196" i="520"/>
  <c r="Q329" i="520" s="1"/>
  <c r="P196" i="520"/>
  <c r="X332" i="520" s="1"/>
  <c r="O196" i="520"/>
  <c r="O329" i="520" s="1"/>
  <c r="I196" i="520"/>
  <c r="I329" i="520" s="1"/>
  <c r="B337" i="520" s="1"/>
  <c r="G196" i="520"/>
  <c r="V195" i="520"/>
  <c r="W195" i="520" s="1"/>
  <c r="N195" i="520"/>
  <c r="K195" i="520" a="1"/>
  <c r="K195" i="520" s="1"/>
  <c r="M195" i="520" s="1"/>
  <c r="J195" i="520" a="1"/>
  <c r="J195" i="520" s="1"/>
  <c r="H195" i="520"/>
  <c r="V194" i="520"/>
  <c r="W194" i="520" s="1"/>
  <c r="N194" i="520"/>
  <c r="K194" i="520" a="1"/>
  <c r="K194" i="520" s="1"/>
  <c r="M194" i="520" s="1"/>
  <c r="J194" i="520" a="1"/>
  <c r="J194" i="520" s="1"/>
  <c r="H194" i="520"/>
  <c r="K193" i="520" a="1"/>
  <c r="K193" i="520" s="1"/>
  <c r="M193" i="520" s="1"/>
  <c r="H193" i="520"/>
  <c r="K192" i="520" a="1"/>
  <c r="K192" i="520" s="1"/>
  <c r="M192" i="520" s="1"/>
  <c r="H192" i="520"/>
  <c r="K191" i="520" a="1"/>
  <c r="K191" i="520" s="1"/>
  <c r="M191" i="520" s="1"/>
  <c r="H191" i="520"/>
  <c r="M190" i="520"/>
  <c r="K190" i="520" a="1"/>
  <c r="K190" i="520" s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V188" i="520"/>
  <c r="W188" i="520" s="1"/>
  <c r="N188" i="520"/>
  <c r="K188" i="520"/>
  <c r="M188" i="520" s="1"/>
  <c r="K188" i="520" a="1"/>
  <c r="J188" i="520"/>
  <c r="J188" i="520" a="1"/>
  <c r="H188" i="520"/>
  <c r="V187" i="520"/>
  <c r="W187" i="520" s="1"/>
  <c r="N187" i="520"/>
  <c r="K187" i="520" a="1"/>
  <c r="K187" i="520" s="1"/>
  <c r="M187" i="520" s="1"/>
  <c r="J187" i="520" a="1"/>
  <c r="J187" i="520" s="1"/>
  <c r="H187" i="520"/>
  <c r="N186" i="520"/>
  <c r="K186" i="520" a="1"/>
  <c r="K186" i="520" s="1"/>
  <c r="M186" i="520" s="1"/>
  <c r="J186" i="520" a="1"/>
  <c r="J186" i="520" s="1"/>
  <c r="H186" i="520"/>
  <c r="N185" i="520"/>
  <c r="K185" i="520" a="1"/>
  <c r="K185" i="520" s="1"/>
  <c r="M185" i="520" s="1"/>
  <c r="J185" i="520" a="1"/>
  <c r="J185" i="520" s="1"/>
  <c r="H185" i="520"/>
  <c r="W184" i="520"/>
  <c r="V184" i="520"/>
  <c r="N184" i="520"/>
  <c r="K184" i="520" a="1"/>
  <c r="K184" i="520" s="1"/>
  <c r="M184" i="520" s="1"/>
  <c r="J184" i="520" a="1"/>
  <c r="J184" i="520" s="1"/>
  <c r="H184" i="520"/>
  <c r="V183" i="520"/>
  <c r="W183" i="520" s="1"/>
  <c r="N183" i="520"/>
  <c r="K183" i="520" a="1"/>
  <c r="K183" i="520" s="1"/>
  <c r="M183" i="520" s="1"/>
  <c r="J183" i="520" a="1"/>
  <c r="J183" i="520" s="1"/>
  <c r="H183" i="520"/>
  <c r="N182" i="520"/>
  <c r="K182" i="520"/>
  <c r="M182" i="520" s="1"/>
  <c r="K182" i="520" a="1"/>
  <c r="H182" i="520"/>
  <c r="N181" i="520"/>
  <c r="K181" i="520" a="1"/>
  <c r="K181" i="520" s="1"/>
  <c r="M181" i="520" s="1"/>
  <c r="H181" i="520"/>
  <c r="W180" i="520"/>
  <c r="V180" i="520"/>
  <c r="N180" i="520"/>
  <c r="K180" i="520" a="1"/>
  <c r="K180" i="520" s="1"/>
  <c r="M180" i="520" s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W178" i="520"/>
  <c r="V178" i="520"/>
  <c r="N178" i="520"/>
  <c r="K178" i="520"/>
  <c r="M178" i="520" s="1"/>
  <c r="K178" i="520" a="1"/>
  <c r="J178" i="520" a="1"/>
  <c r="J178" i="520" s="1"/>
  <c r="H178" i="520"/>
  <c r="V177" i="520"/>
  <c r="W177" i="520" s="1"/>
  <c r="N177" i="520"/>
  <c r="K177" i="520" a="1"/>
  <c r="K177" i="520" s="1"/>
  <c r="M177" i="520" s="1"/>
  <c r="J177" i="520" a="1"/>
  <c r="J177" i="520" s="1"/>
  <c r="H177" i="520"/>
  <c r="W176" i="520"/>
  <c r="V176" i="520"/>
  <c r="N176" i="520"/>
  <c r="K176" i="520" a="1"/>
  <c r="K176" i="520" s="1"/>
  <c r="M176" i="520" s="1"/>
  <c r="J176" i="520" a="1"/>
  <c r="J176" i="520" s="1"/>
  <c r="H176" i="520"/>
  <c r="V175" i="520"/>
  <c r="V196" i="520" s="1"/>
  <c r="N175" i="520"/>
  <c r="K175" i="520" a="1"/>
  <c r="K175" i="520" s="1"/>
  <c r="J175" i="520" a="1"/>
  <c r="J175" i="520" s="1"/>
  <c r="H175" i="520"/>
  <c r="X168" i="520"/>
  <c r="Q520" i="520" s="1"/>
  <c r="X167" i="520"/>
  <c r="Q519" i="520" s="1"/>
  <c r="G167" i="520"/>
  <c r="C167" i="520"/>
  <c r="X166" i="520"/>
  <c r="Q518" i="520" s="1"/>
  <c r="I166" i="520"/>
  <c r="E166" i="520"/>
  <c r="K166" i="520" s="1"/>
  <c r="M166" i="520" s="1"/>
  <c r="I165" i="520"/>
  <c r="E165" i="520"/>
  <c r="K165" i="520" s="1"/>
  <c r="M165" i="520" s="1"/>
  <c r="I164" i="520"/>
  <c r="E164" i="520"/>
  <c r="K164" i="520" s="1"/>
  <c r="M164" i="520" s="1"/>
  <c r="X163" i="520"/>
  <c r="Q515" i="520" s="1"/>
  <c r="I163" i="520"/>
  <c r="I167" i="520" s="1"/>
  <c r="E163" i="520"/>
  <c r="K163" i="520" s="1"/>
  <c r="AA160" i="520"/>
  <c r="Z160" i="520"/>
  <c r="Y160" i="520"/>
  <c r="X160" i="520"/>
  <c r="U160" i="520"/>
  <c r="T160" i="520"/>
  <c r="S160" i="520"/>
  <c r="R160" i="520"/>
  <c r="Q160" i="520"/>
  <c r="P160" i="520"/>
  <c r="O160" i="520"/>
  <c r="I160" i="520"/>
  <c r="G160" i="520"/>
  <c r="C520" i="520" s="1"/>
  <c r="H159" i="520"/>
  <c r="H158" i="520"/>
  <c r="H157" i="520"/>
  <c r="V156" i="520"/>
  <c r="W156" i="520" s="1"/>
  <c r="N156" i="520"/>
  <c r="K156" i="520"/>
  <c r="K156" i="520" a="1"/>
  <c r="J156" i="520" a="1"/>
  <c r="J156" i="520" s="1"/>
  <c r="H156" i="520"/>
  <c r="D156" i="520"/>
  <c r="V155" i="520"/>
  <c r="W155" i="520" s="1"/>
  <c r="N155" i="520"/>
  <c r="K155" i="520" a="1"/>
  <c r="K155" i="520" s="1"/>
  <c r="M155" i="520" s="1"/>
  <c r="J155" i="520" a="1"/>
  <c r="J155" i="520" s="1"/>
  <c r="H155" i="520"/>
  <c r="H154" i="520"/>
  <c r="H153" i="520"/>
  <c r="V152" i="520"/>
  <c r="W152" i="520" s="1"/>
  <c r="N152" i="520"/>
  <c r="K152" i="520" a="1"/>
  <c r="K152" i="520" s="1"/>
  <c r="M152" i="520" s="1"/>
  <c r="J152" i="520" a="1"/>
  <c r="J152" i="520" s="1"/>
  <c r="H152" i="520"/>
  <c r="V151" i="520"/>
  <c r="W151" i="520" s="1"/>
  <c r="N151" i="520"/>
  <c r="K151" i="520"/>
  <c r="M151" i="520" s="1"/>
  <c r="K151" i="520" a="1"/>
  <c r="J151" i="520" a="1"/>
  <c r="J151" i="520" s="1"/>
  <c r="H151" i="520"/>
  <c r="H150" i="520"/>
  <c r="V149" i="520"/>
  <c r="W149" i="520" s="1"/>
  <c r="N149" i="520"/>
  <c r="K149" i="520" a="1"/>
  <c r="K149" i="520" s="1"/>
  <c r="M149" i="520" s="1"/>
  <c r="J149" i="520" a="1"/>
  <c r="J149" i="520" s="1"/>
  <c r="H149" i="520"/>
  <c r="V148" i="520"/>
  <c r="W148" i="520" s="1"/>
  <c r="N148" i="520"/>
  <c r="K148" i="520" a="1"/>
  <c r="K148" i="520" s="1"/>
  <c r="M148" i="520" s="1"/>
  <c r="J148" i="520" a="1"/>
  <c r="J148" i="520" s="1"/>
  <c r="H148" i="520"/>
  <c r="V147" i="520"/>
  <c r="W147" i="520" s="1"/>
  <c r="N147" i="520"/>
  <c r="K147" i="520"/>
  <c r="M147" i="520" s="1"/>
  <c r="K147" i="520" a="1"/>
  <c r="J147" i="520"/>
  <c r="J147" i="520" a="1"/>
  <c r="H147" i="520"/>
  <c r="V146" i="520"/>
  <c r="N146" i="520"/>
  <c r="N160" i="520" s="1"/>
  <c r="K146" i="520" a="1"/>
  <c r="K146" i="520" s="1"/>
  <c r="J146" i="520" a="1"/>
  <c r="J146" i="520" s="1"/>
  <c r="H146" i="520"/>
  <c r="AA145" i="520"/>
  <c r="Z145" i="520"/>
  <c r="Y145" i="520"/>
  <c r="X145" i="520"/>
  <c r="U145" i="520"/>
  <c r="T145" i="520"/>
  <c r="S145" i="520"/>
  <c r="Q145" i="520"/>
  <c r="P145" i="520"/>
  <c r="O145" i="520"/>
  <c r="I145" i="520"/>
  <c r="G145" i="520"/>
  <c r="C519" i="520" s="1"/>
  <c r="V144" i="520"/>
  <c r="W144" i="520" s="1"/>
  <c r="N144" i="520"/>
  <c r="K144" i="520" a="1"/>
  <c r="K144" i="520" s="1"/>
  <c r="M144" i="520" s="1"/>
  <c r="J144" i="520" a="1"/>
  <c r="J144" i="520" s="1"/>
  <c r="H144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5" i="520" s="1"/>
  <c r="W145" i="520" s="1"/>
  <c r="N138" i="520"/>
  <c r="N145" i="520" s="1"/>
  <c r="K138" i="520" a="1"/>
  <c r="K138" i="520" s="1"/>
  <c r="K145" i="520" s="1"/>
  <c r="J138" i="520" a="1"/>
  <c r="J138" i="520" s="1"/>
  <c r="H138" i="520"/>
  <c r="H145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18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W131" i="520"/>
  <c r="V131" i="520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W127" i="520"/>
  <c r="V127" i="520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W123" i="520"/>
  <c r="V123" i="520"/>
  <c r="N123" i="520"/>
  <c r="K123" i="520" a="1"/>
  <c r="K123" i="520" s="1"/>
  <c r="M123" i="520" s="1"/>
  <c r="J123" i="520" a="1"/>
  <c r="J123" i="520" s="1"/>
  <c r="H123" i="520"/>
  <c r="V122" i="520"/>
  <c r="V137" i="520" s="1"/>
  <c r="W137" i="520" s="1"/>
  <c r="N122" i="520"/>
  <c r="K122" i="520" a="1"/>
  <c r="K122" i="520" s="1"/>
  <c r="J122" i="520" a="1"/>
  <c r="J122" i="520" s="1"/>
  <c r="H122" i="520"/>
  <c r="H137" i="520" s="1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5" i="520" s="1"/>
  <c r="I121" i="520"/>
  <c r="G121" i="520"/>
  <c r="C517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W113" i="520"/>
  <c r="V113" i="520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W99" i="520"/>
  <c r="V99" i="520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W95" i="520"/>
  <c r="V95" i="520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W92" i="520"/>
  <c r="V92" i="520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16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W75" i="520"/>
  <c r="V75" i="520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W69" i="520"/>
  <c r="V69" i="520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W65" i="520"/>
  <c r="V65" i="520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W61" i="520"/>
  <c r="V61" i="520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W57" i="520"/>
  <c r="V57" i="520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W45" i="520"/>
  <c r="V45" i="520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W43" i="520"/>
  <c r="V43" i="520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W41" i="520"/>
  <c r="V41" i="520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1" i="520" s="1"/>
  <c r="Z28" i="520"/>
  <c r="Z161" i="520" s="1"/>
  <c r="Y28" i="520"/>
  <c r="Y161" i="520" s="1"/>
  <c r="X28" i="520"/>
  <c r="X161" i="520" s="1"/>
  <c r="U28" i="520"/>
  <c r="U161" i="520" s="1"/>
  <c r="T28" i="520"/>
  <c r="T161" i="520" s="1"/>
  <c r="S28" i="520"/>
  <c r="S161" i="520" s="1"/>
  <c r="R28" i="520"/>
  <c r="R161" i="520" s="1"/>
  <c r="Q28" i="520"/>
  <c r="Q161" i="520" s="1"/>
  <c r="P28" i="520"/>
  <c r="X164" i="520" s="1"/>
  <c r="O28" i="520"/>
  <c r="R163" i="520" s="1"/>
  <c r="I28" i="520"/>
  <c r="I161" i="520" s="1"/>
  <c r="B169" i="520" s="1"/>
  <c r="G28" i="520"/>
  <c r="C515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254" i="520" l="1" a="1"/>
  <c r="J254" i="520" s="1"/>
  <c r="J196" i="520" a="1"/>
  <c r="J196" i="520" s="1"/>
  <c r="J289" i="520" a="1"/>
  <c r="J289" i="520" s="1"/>
  <c r="N305" i="520"/>
  <c r="W290" i="520"/>
  <c r="M305" i="520"/>
  <c r="W328" i="520"/>
  <c r="N289" i="520"/>
  <c r="W255" i="520"/>
  <c r="W197" i="520"/>
  <c r="H289" i="520"/>
  <c r="K289" i="520"/>
  <c r="K473" i="520"/>
  <c r="W474" i="520"/>
  <c r="M473" i="520"/>
  <c r="M481" i="520"/>
  <c r="N364" i="520"/>
  <c r="N422" i="520"/>
  <c r="W365" i="520"/>
  <c r="R168" i="520"/>
  <c r="N161" i="520"/>
  <c r="B170" i="520" s="1"/>
  <c r="N137" i="520"/>
  <c r="W138" i="520"/>
  <c r="J145" i="520" a="1"/>
  <c r="J145" i="520" s="1"/>
  <c r="R166" i="520"/>
  <c r="R167" i="520"/>
  <c r="V160" i="520"/>
  <c r="V86" i="520"/>
  <c r="W86" i="520" s="1"/>
  <c r="R164" i="520"/>
  <c r="R170" i="520" s="1"/>
  <c r="T163" i="520" s="1" a="1"/>
  <c r="T163" i="520" s="1"/>
  <c r="W29" i="520"/>
  <c r="W7" i="520"/>
  <c r="H160" i="520"/>
  <c r="H161" i="520" s="1"/>
  <c r="E168" i="520" s="1"/>
  <c r="W160" i="520"/>
  <c r="J160" i="520" a="1"/>
  <c r="J160" i="520" s="1"/>
  <c r="M86" i="520"/>
  <c r="C511" i="520"/>
  <c r="Q516" i="520"/>
  <c r="M87" i="520"/>
  <c r="M121" i="520" s="1"/>
  <c r="K121" i="520"/>
  <c r="M122" i="520"/>
  <c r="M137" i="520" s="1"/>
  <c r="K137" i="520"/>
  <c r="K518" i="520"/>
  <c r="K519" i="520"/>
  <c r="K160" i="520"/>
  <c r="M146" i="520"/>
  <c r="M160" i="520" s="1"/>
  <c r="K520" i="520"/>
  <c r="E170" i="520"/>
  <c r="M28" i="520"/>
  <c r="V161" i="520"/>
  <c r="I170" i="520" s="1"/>
  <c r="W28" i="520"/>
  <c r="W161" i="520" s="1"/>
  <c r="K515" i="520"/>
  <c r="K516" i="520"/>
  <c r="K517" i="520"/>
  <c r="K167" i="520"/>
  <c r="M163" i="520"/>
  <c r="K196" i="520"/>
  <c r="M175" i="520"/>
  <c r="M196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5" i="520" s="1"/>
  <c r="W146" i="520"/>
  <c r="O161" i="520"/>
  <c r="E167" i="520"/>
  <c r="H196" i="520"/>
  <c r="H329" i="520" s="1"/>
  <c r="E336" i="520" s="1"/>
  <c r="N196" i="520"/>
  <c r="N329" i="520" s="1"/>
  <c r="B338" i="520" s="1"/>
  <c r="E338" i="520" s="1"/>
  <c r="W175" i="520"/>
  <c r="W196" i="520" s="1"/>
  <c r="K254" i="520"/>
  <c r="C521" i="520"/>
  <c r="E519" i="520" s="1"/>
  <c r="G161" i="520"/>
  <c r="P161" i="520"/>
  <c r="X165" i="520" s="1"/>
  <c r="X170" i="520" s="1"/>
  <c r="K313" i="520"/>
  <c r="M306" i="520"/>
  <c r="M313" i="520" s="1"/>
  <c r="K328" i="520"/>
  <c r="M314" i="520"/>
  <c r="M328" i="520" s="1"/>
  <c r="K364" i="520"/>
  <c r="M343" i="520"/>
  <c r="M364" i="520" s="1"/>
  <c r="M197" i="520"/>
  <c r="M254" i="520" s="1"/>
  <c r="M255" i="520"/>
  <c r="M289" i="520" s="1"/>
  <c r="K305" i="520"/>
  <c r="V328" i="520"/>
  <c r="V329" i="520" s="1"/>
  <c r="I338" i="520" s="1"/>
  <c r="G329" i="520"/>
  <c r="P329" i="520"/>
  <c r="X333" i="520" s="1"/>
  <c r="K331" i="520"/>
  <c r="R331" i="520"/>
  <c r="W343" i="520"/>
  <c r="W364" i="520" s="1"/>
  <c r="W306" i="520"/>
  <c r="K422" i="520"/>
  <c r="K457" i="520"/>
  <c r="M423" i="520"/>
  <c r="M457" i="520" s="1"/>
  <c r="B505" i="520"/>
  <c r="J498" i="520" a="1"/>
  <c r="J498" i="520" s="1"/>
  <c r="M505" i="520" s="1"/>
  <c r="X500" i="520"/>
  <c r="O498" i="520"/>
  <c r="X501" i="520" s="1"/>
  <c r="R500" i="520"/>
  <c r="M365" i="520"/>
  <c r="M422" i="520" s="1"/>
  <c r="H457" i="520"/>
  <c r="H498" i="520" s="1"/>
  <c r="E505" i="520" s="1"/>
  <c r="N457" i="520"/>
  <c r="W423" i="520"/>
  <c r="J457" i="520" a="1"/>
  <c r="J457" i="520" s="1"/>
  <c r="N473" i="520"/>
  <c r="J364" i="520" a="1"/>
  <c r="J364" i="520" s="1"/>
  <c r="W458" i="520"/>
  <c r="V473" i="520"/>
  <c r="W473" i="520" s="1"/>
  <c r="K497" i="520"/>
  <c r="M482" i="520"/>
  <c r="M497" i="520" s="1"/>
  <c r="K481" i="520"/>
  <c r="R525" i="520"/>
  <c r="S525" i="520" a="1"/>
  <c r="S525" i="520" s="1"/>
  <c r="R504" i="520"/>
  <c r="W482" i="520"/>
  <c r="W497" i="520" s="1"/>
  <c r="K500" i="520"/>
  <c r="J527" i="520"/>
  <c r="Q524" i="520"/>
  <c r="R526" i="520"/>
  <c r="S526" i="520" a="1"/>
  <c r="S526" i="520" s="1"/>
  <c r="T524" i="520" a="1"/>
  <c r="T524" i="520" s="1"/>
  <c r="T525" i="520" a="1"/>
  <c r="T525" i="520" s="1"/>
  <c r="T526" i="520" a="1"/>
  <c r="T526" i="520" s="1"/>
  <c r="C527" i="520"/>
  <c r="T527" i="520" s="1" a="1"/>
  <c r="T527" i="520" s="1"/>
  <c r="W329" i="520" l="1"/>
  <c r="N498" i="520"/>
  <c r="B507" i="520" s="1"/>
  <c r="E507" i="520" s="1"/>
  <c r="T165" i="520"/>
  <c r="T164" i="520"/>
  <c r="E518" i="520"/>
  <c r="E516" i="520"/>
  <c r="E517" i="520"/>
  <c r="E515" i="520"/>
  <c r="G510" i="520"/>
  <c r="R524" i="520"/>
  <c r="R527" i="520" s="1"/>
  <c r="Q527" i="520"/>
  <c r="S527" i="520" s="1" a="1"/>
  <c r="S527" i="520" s="1"/>
  <c r="S524" i="520" a="1"/>
  <c r="S524" i="520" s="1"/>
  <c r="K504" i="520"/>
  <c r="M504" i="520" s="1"/>
  <c r="M500" i="520"/>
  <c r="R507" i="520"/>
  <c r="T504" i="520" s="1"/>
  <c r="X507" i="520"/>
  <c r="Z500" i="520" s="1" a="1"/>
  <c r="Z500" i="520" s="1"/>
  <c r="V498" i="520"/>
  <c r="M331" i="520"/>
  <c r="K335" i="520"/>
  <c r="M335" i="520" s="1"/>
  <c r="J329" i="520" a="1"/>
  <c r="J329" i="520" s="1"/>
  <c r="M336" i="520" s="1"/>
  <c r="B336" i="520"/>
  <c r="M338" i="520" s="1" a="1"/>
  <c r="M338" i="520" s="1"/>
  <c r="K498" i="520"/>
  <c r="Z163" i="520" a="1"/>
  <c r="Z163" i="520" s="1"/>
  <c r="Z169" i="520"/>
  <c r="Q517" i="520"/>
  <c r="Z165" i="520"/>
  <c r="Z168" i="520"/>
  <c r="K329" i="520"/>
  <c r="E337" i="520" s="1"/>
  <c r="I337" i="520" s="1"/>
  <c r="M337" i="520" s="1"/>
  <c r="M167" i="520"/>
  <c r="K521" i="520"/>
  <c r="M517" i="520" s="1"/>
  <c r="T169" i="520"/>
  <c r="M161" i="520"/>
  <c r="T168" i="520"/>
  <c r="T167" i="520"/>
  <c r="T166" i="520"/>
  <c r="Z164" i="520"/>
  <c r="Z501" i="520"/>
  <c r="R338" i="520"/>
  <c r="M498" i="520"/>
  <c r="B168" i="520"/>
  <c r="J161" i="520" a="1"/>
  <c r="J161" i="520" s="1"/>
  <c r="M168" i="520" s="1"/>
  <c r="X338" i="520"/>
  <c r="Z167" i="520"/>
  <c r="Z166" i="520"/>
  <c r="E520" i="520"/>
  <c r="E521" i="520" s="1"/>
  <c r="K161" i="520"/>
  <c r="E169" i="520" s="1"/>
  <c r="M329" i="520"/>
  <c r="M515" i="520" a="1"/>
  <c r="M515" i="520" s="1"/>
  <c r="M170" i="520" a="1"/>
  <c r="M170" i="520" s="1"/>
  <c r="C512" i="520"/>
  <c r="G512" i="520" s="1"/>
  <c r="M520" i="520"/>
  <c r="M519" i="520"/>
  <c r="M518" i="520"/>
  <c r="C510" i="520" l="1"/>
  <c r="T500" i="520" a="1"/>
  <c r="T500" i="520" s="1"/>
  <c r="M516" i="520"/>
  <c r="L161" i="520"/>
  <c r="I168" i="520" s="1"/>
  <c r="T337" i="520"/>
  <c r="T332" i="520"/>
  <c r="T335" i="520"/>
  <c r="T333" i="520"/>
  <c r="T334" i="520"/>
  <c r="T336" i="520"/>
  <c r="Q521" i="520"/>
  <c r="S517" i="520" s="1"/>
  <c r="L329" i="520"/>
  <c r="I336" i="520" s="1"/>
  <c r="I169" i="520"/>
  <c r="M169" i="520" s="1"/>
  <c r="Z336" i="520"/>
  <c r="Z331" i="520" a="1"/>
  <c r="Z331" i="520" s="1"/>
  <c r="Z332" i="520"/>
  <c r="Z337" i="520"/>
  <c r="Z334" i="520"/>
  <c r="Z335" i="520"/>
  <c r="O510" i="520" a="1"/>
  <c r="O510" i="520" s="1"/>
  <c r="Z333" i="520"/>
  <c r="T331" i="520" a="1"/>
  <c r="T331" i="520" s="1"/>
  <c r="E506" i="520"/>
  <c r="I506" i="520" s="1"/>
  <c r="M506" i="520" s="1"/>
  <c r="L498" i="520"/>
  <c r="I505" i="520" s="1"/>
  <c r="I507" i="520"/>
  <c r="W498" i="520"/>
  <c r="Z506" i="520"/>
  <c r="Z503" i="520"/>
  <c r="Z502" i="520"/>
  <c r="Z505" i="520"/>
  <c r="Z504" i="520"/>
  <c r="T506" i="520"/>
  <c r="T501" i="520"/>
  <c r="T502" i="520"/>
  <c r="T503" i="520"/>
  <c r="T505" i="520"/>
  <c r="M507" i="520" l="1" a="1"/>
  <c r="M507" i="520" s="1"/>
  <c r="K512" i="520"/>
  <c r="O512" i="520" s="1" a="1"/>
  <c r="O512" i="520" s="1"/>
  <c r="G511" i="520"/>
  <c r="S515" i="520" a="1"/>
  <c r="S515" i="520" s="1"/>
  <c r="S518" i="520"/>
  <c r="S520" i="520"/>
  <c r="S519" i="520"/>
  <c r="S516" i="520"/>
  <c r="S521" i="520" l="1"/>
  <c r="K511" i="520"/>
  <c r="O511" i="520" s="1"/>
  <c r="K510" i="520"/>
  <c r="J94" i="519" l="1" a="1"/>
  <c r="J94" i="519" s="1"/>
  <c r="I429" i="519"/>
  <c r="I428" i="519"/>
  <c r="I212" i="519"/>
  <c r="I210" i="519"/>
  <c r="I258" i="519"/>
  <c r="I175" i="519"/>
  <c r="I178" i="519"/>
  <c r="I37" i="519"/>
  <c r="I7" i="519"/>
  <c r="I10" i="519"/>
  <c r="I11" i="519"/>
  <c r="I93" i="519"/>
  <c r="I91" i="519"/>
  <c r="G175" i="519" l="1"/>
  <c r="G7" i="519"/>
  <c r="G10" i="519"/>
  <c r="G178" i="519"/>
  <c r="G212" i="519"/>
  <c r="G210" i="519"/>
  <c r="G260" i="519"/>
  <c r="G258" i="519"/>
  <c r="G428" i="519"/>
  <c r="G429" i="519"/>
  <c r="G92" i="519"/>
  <c r="G37" i="519"/>
  <c r="G11" i="519"/>
  <c r="P527" i="519"/>
  <c r="O527" i="519"/>
  <c r="N527" i="519"/>
  <c r="M527" i="519"/>
  <c r="L527" i="519"/>
  <c r="K527" i="519"/>
  <c r="I527" i="519"/>
  <c r="H527" i="519"/>
  <c r="G527" i="519"/>
  <c r="F527" i="519"/>
  <c r="E527" i="519"/>
  <c r="D527" i="519"/>
  <c r="C526" i="519"/>
  <c r="T526" i="519" s="1" a="1"/>
  <c r="T526" i="519" s="1"/>
  <c r="C525" i="519"/>
  <c r="T525" i="519" s="1" a="1"/>
  <c r="T525" i="519" s="1"/>
  <c r="J524" i="519"/>
  <c r="Q524" i="519" s="1"/>
  <c r="S524" i="519" s="1" a="1"/>
  <c r="S524" i="519" s="1"/>
  <c r="C524" i="519"/>
  <c r="C527" i="519" s="1"/>
  <c r="T527" i="519" s="1" a="1"/>
  <c r="T527" i="519" s="1"/>
  <c r="N508" i="519"/>
  <c r="G508" i="519"/>
  <c r="X506" i="519"/>
  <c r="X505" i="519"/>
  <c r="X504" i="519"/>
  <c r="I504" i="519"/>
  <c r="G504" i="519"/>
  <c r="E504" i="519"/>
  <c r="C504" i="519"/>
  <c r="X503" i="519"/>
  <c r="M503" i="519"/>
  <c r="K503" i="519"/>
  <c r="I503" i="519"/>
  <c r="E503" i="519"/>
  <c r="X502" i="519"/>
  <c r="M502" i="519"/>
  <c r="K502" i="519"/>
  <c r="I502" i="519"/>
  <c r="E502" i="519"/>
  <c r="I501" i="519"/>
  <c r="E501" i="519"/>
  <c r="K501" i="519" s="1"/>
  <c r="M501" i="519" s="1"/>
  <c r="I500" i="519"/>
  <c r="E500" i="519"/>
  <c r="K500" i="519" s="1"/>
  <c r="K504" i="519" s="1"/>
  <c r="M504" i="519" s="1"/>
  <c r="AA497" i="519"/>
  <c r="Z497" i="519"/>
  <c r="Y497" i="519"/>
  <c r="X497" i="519"/>
  <c r="U497" i="519"/>
  <c r="T497" i="519"/>
  <c r="S497" i="519"/>
  <c r="R497" i="519"/>
  <c r="Q497" i="519"/>
  <c r="P497" i="519"/>
  <c r="R505" i="519" s="1"/>
  <c r="O497" i="519"/>
  <c r="I497" i="519"/>
  <c r="G497" i="519"/>
  <c r="J497" i="519" s="1" a="1"/>
  <c r="J497" i="519" s="1"/>
  <c r="H496" i="519"/>
  <c r="H495" i="519"/>
  <c r="H494" i="519"/>
  <c r="H493" i="519"/>
  <c r="D493" i="519"/>
  <c r="V492" i="519"/>
  <c r="W492" i="519" s="1"/>
  <c r="N492" i="519"/>
  <c r="K492" i="519" a="1"/>
  <c r="K492" i="519" s="1"/>
  <c r="M492" i="519" s="1"/>
  <c r="J492" i="519" a="1"/>
  <c r="J492" i="519" s="1"/>
  <c r="H492" i="519"/>
  <c r="H491" i="519"/>
  <c r="H490" i="519"/>
  <c r="V489" i="519"/>
  <c r="W489" i="519" s="1"/>
  <c r="N489" i="519"/>
  <c r="M489" i="519"/>
  <c r="K489" i="519" a="1"/>
  <c r="K489" i="519" s="1"/>
  <c r="J489" i="519" a="1"/>
  <c r="J489" i="519" s="1"/>
  <c r="H489" i="519"/>
  <c r="W488" i="519"/>
  <c r="V488" i="519"/>
  <c r="N488" i="519"/>
  <c r="K488" i="519" a="1"/>
  <c r="K488" i="519" s="1"/>
  <c r="M488" i="519" s="1"/>
  <c r="J488" i="519" a="1"/>
  <c r="J488" i="519" s="1"/>
  <c r="H488" i="519"/>
  <c r="H487" i="519"/>
  <c r="H486" i="519"/>
  <c r="V485" i="519"/>
  <c r="W485" i="519" s="1"/>
  <c r="N485" i="519"/>
  <c r="M485" i="519"/>
  <c r="K485" i="519" a="1"/>
  <c r="K485" i="519" s="1"/>
  <c r="J485" i="519"/>
  <c r="J485" i="519" a="1"/>
  <c r="H485" i="519"/>
  <c r="V484" i="519"/>
  <c r="W484" i="519" s="1"/>
  <c r="N484" i="519"/>
  <c r="K484" i="519" a="1"/>
  <c r="K484" i="519" s="1"/>
  <c r="M484" i="519" s="1"/>
  <c r="J484" i="519" a="1"/>
  <c r="J484" i="519" s="1"/>
  <c r="H484" i="519"/>
  <c r="W483" i="519"/>
  <c r="V483" i="519"/>
  <c r="N483" i="519"/>
  <c r="K483" i="519" a="1"/>
  <c r="K483" i="519" s="1"/>
  <c r="M483" i="519" s="1"/>
  <c r="J483" i="519" a="1"/>
  <c r="J483" i="519" s="1"/>
  <c r="H483" i="519"/>
  <c r="V482" i="519"/>
  <c r="V497" i="519" s="1"/>
  <c r="N482" i="519"/>
  <c r="K482" i="519" a="1"/>
  <c r="K482" i="519" s="1"/>
  <c r="J482" i="519" a="1"/>
  <c r="J482" i="519" s="1"/>
  <c r="H482" i="519"/>
  <c r="AA481" i="519"/>
  <c r="Z481" i="519"/>
  <c r="Y481" i="519"/>
  <c r="X481" i="519"/>
  <c r="U481" i="519"/>
  <c r="T481" i="519"/>
  <c r="S481" i="519"/>
  <c r="Q481" i="519"/>
  <c r="P481" i="519"/>
  <c r="O481" i="519"/>
  <c r="I481" i="519"/>
  <c r="G481" i="519"/>
  <c r="J481" i="519" s="1" a="1"/>
  <c r="J481" i="519" s="1"/>
  <c r="W480" i="519"/>
  <c r="V480" i="519"/>
  <c r="N480" i="519"/>
  <c r="K480" i="519" a="1"/>
  <c r="K480" i="519" s="1"/>
  <c r="M480" i="519" s="1"/>
  <c r="J480" i="519" a="1"/>
  <c r="J480" i="519" s="1"/>
  <c r="H480" i="519"/>
  <c r="H479" i="519"/>
  <c r="V478" i="519"/>
  <c r="W478" i="519" s="1"/>
  <c r="N478" i="519"/>
  <c r="K478" i="519"/>
  <c r="M478" i="519" s="1"/>
  <c r="K478" i="519" a="1"/>
  <c r="J478" i="519"/>
  <c r="J478" i="519" a="1"/>
  <c r="H478" i="519"/>
  <c r="V477" i="519"/>
  <c r="W477" i="519" s="1"/>
  <c r="N477" i="519"/>
  <c r="K477" i="519" a="1"/>
  <c r="K477" i="519" s="1"/>
  <c r="M477" i="519" s="1"/>
  <c r="J477" i="519" a="1"/>
  <c r="J477" i="519" s="1"/>
  <c r="H477" i="519"/>
  <c r="W476" i="519"/>
  <c r="V476" i="519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V481" i="519" s="1"/>
  <c r="W481" i="519" s="1"/>
  <c r="N474" i="519"/>
  <c r="K474" i="519"/>
  <c r="K474" i="519" a="1"/>
  <c r="J474" i="519"/>
  <c r="J474" i="519" a="1"/>
  <c r="H474" i="519"/>
  <c r="H481" i="519" s="1"/>
  <c r="AA473" i="519"/>
  <c r="Z473" i="519"/>
  <c r="Y473" i="519"/>
  <c r="X473" i="519"/>
  <c r="U473" i="519"/>
  <c r="T473" i="519"/>
  <c r="S473" i="519"/>
  <c r="Q473" i="519"/>
  <c r="P473" i="519"/>
  <c r="O473" i="519"/>
  <c r="R503" i="519" s="1"/>
  <c r="I473" i="519"/>
  <c r="G473" i="519"/>
  <c r="J473" i="519" s="1" a="1"/>
  <c r="J473" i="519" s="1"/>
  <c r="V472" i="519"/>
  <c r="W472" i="519" s="1"/>
  <c r="N472" i="519"/>
  <c r="K472" i="519" a="1"/>
  <c r="K472" i="519" s="1"/>
  <c r="M472" i="519" s="1"/>
  <c r="J472" i="519" a="1"/>
  <c r="J472" i="519" s="1"/>
  <c r="H472" i="519"/>
  <c r="W471" i="519"/>
  <c r="V471" i="519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W467" i="519"/>
  <c r="V467" i="519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W463" i="519"/>
  <c r="V463" i="519"/>
  <c r="N463" i="519"/>
  <c r="K463" i="519" a="1"/>
  <c r="K463" i="519" s="1"/>
  <c r="M463" i="519" s="1"/>
  <c r="J463" i="519" a="1"/>
  <c r="J463" i="519" s="1"/>
  <c r="H463" i="519"/>
  <c r="V462" i="519"/>
  <c r="W462" i="519" s="1"/>
  <c r="N462" i="519"/>
  <c r="K462" i="519" a="1"/>
  <c r="K462" i="519" s="1"/>
  <c r="M462" i="519" s="1"/>
  <c r="J462" i="519" a="1"/>
  <c r="J462" i="519" s="1"/>
  <c r="H462" i="519"/>
  <c r="V461" i="519"/>
  <c r="W461" i="519" s="1"/>
  <c r="N461" i="519"/>
  <c r="K461" i="519"/>
  <c r="M461" i="519" s="1"/>
  <c r="K461" i="519" a="1"/>
  <c r="J461" i="519"/>
  <c r="J461" i="519" a="1"/>
  <c r="H461" i="519"/>
  <c r="V460" i="519"/>
  <c r="W460" i="519" s="1"/>
  <c r="N460" i="519"/>
  <c r="K460" i="519" a="1"/>
  <c r="K460" i="519" s="1"/>
  <c r="M460" i="519" s="1"/>
  <c r="J460" i="519" a="1"/>
  <c r="J460" i="519" s="1"/>
  <c r="H460" i="519"/>
  <c r="W459" i="519"/>
  <c r="V459" i="519"/>
  <c r="N459" i="519"/>
  <c r="K459" i="519" a="1"/>
  <c r="K459" i="519" s="1"/>
  <c r="M459" i="519" s="1"/>
  <c r="J459" i="519" a="1"/>
  <c r="J459" i="519" s="1"/>
  <c r="H459" i="519"/>
  <c r="V458" i="519"/>
  <c r="V473" i="519" s="1"/>
  <c r="W473" i="519" s="1"/>
  <c r="N458" i="519"/>
  <c r="K458" i="519" a="1"/>
  <c r="K458" i="519" s="1"/>
  <c r="J458" i="519" a="1"/>
  <c r="J458" i="519" s="1"/>
  <c r="H458" i="519"/>
  <c r="H473" i="519" s="1"/>
  <c r="AA457" i="519"/>
  <c r="Z457" i="519"/>
  <c r="Y457" i="519"/>
  <c r="X457" i="519"/>
  <c r="U457" i="519"/>
  <c r="T457" i="519"/>
  <c r="S457" i="519"/>
  <c r="R457" i="519"/>
  <c r="Q457" i="519"/>
  <c r="P457" i="519"/>
  <c r="O457" i="519"/>
  <c r="R502" i="519" s="1"/>
  <c r="I457" i="519"/>
  <c r="G457" i="519"/>
  <c r="V456" i="519"/>
  <c r="W456" i="519" s="1"/>
  <c r="N456" i="519"/>
  <c r="K456" i="519" a="1"/>
  <c r="K456" i="519" s="1"/>
  <c r="M456" i="519" s="1"/>
  <c r="J456" i="519" a="1"/>
  <c r="J456" i="519" s="1"/>
  <c r="H456" i="519"/>
  <c r="V455" i="519"/>
  <c r="W455" i="519" s="1"/>
  <c r="N455" i="519"/>
  <c r="K455" i="519" a="1"/>
  <c r="K455" i="519" s="1"/>
  <c r="M455" i="519" s="1"/>
  <c r="J455" i="519" a="1"/>
  <c r="J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K453" i="519" a="1"/>
  <c r="K453" i="519" s="1"/>
  <c r="M453" i="519" s="1"/>
  <c r="H453" i="519"/>
  <c r="K452" i="519" a="1"/>
  <c r="K452" i="519" s="1"/>
  <c r="M452" i="519" s="1"/>
  <c r="H452" i="519"/>
  <c r="K451" i="519" a="1"/>
  <c r="K451" i="519" s="1"/>
  <c r="M451" i="519" s="1"/>
  <c r="H451" i="519"/>
  <c r="W450" i="519"/>
  <c r="V450" i="519"/>
  <c r="N450" i="519"/>
  <c r="K450" i="519" a="1"/>
  <c r="K450" i="519" s="1"/>
  <c r="M450" i="519" s="1"/>
  <c r="J450" i="519" a="1"/>
  <c r="J450" i="519" s="1"/>
  <c r="H450" i="519"/>
  <c r="V449" i="519"/>
  <c r="W449" i="519" s="1"/>
  <c r="N449" i="519"/>
  <c r="K449" i="519" a="1"/>
  <c r="K449" i="519" s="1"/>
  <c r="M449" i="519" s="1"/>
  <c r="J449" i="519" a="1"/>
  <c r="J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N446" i="519"/>
  <c r="K446" i="519" a="1"/>
  <c r="K446" i="519" s="1"/>
  <c r="M446" i="519" s="1"/>
  <c r="H446" i="519"/>
  <c r="N445" i="519"/>
  <c r="K445" i="519" a="1"/>
  <c r="K445" i="519" s="1"/>
  <c r="M445" i="519" s="1"/>
  <c r="H445" i="519"/>
  <c r="N444" i="519"/>
  <c r="K444" i="519"/>
  <c r="M444" i="519" s="1"/>
  <c r="K444" i="519" a="1"/>
  <c r="H444" i="519"/>
  <c r="N443" i="519"/>
  <c r="K443" i="519" a="1"/>
  <c r="K443" i="519" s="1"/>
  <c r="M443" i="519" s="1"/>
  <c r="H443" i="519"/>
  <c r="W442" i="519"/>
  <c r="V442" i="519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W434" i="519"/>
  <c r="V434" i="519"/>
  <c r="N434" i="519"/>
  <c r="K434" i="519" a="1"/>
  <c r="K434" i="519" s="1"/>
  <c r="M434" i="519" s="1"/>
  <c r="J434" i="519" a="1"/>
  <c r="J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/>
  <c r="M432" i="519" s="1"/>
  <c r="K432" i="519" a="1"/>
  <c r="J432" i="519"/>
  <c r="J432" i="519" a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N430" i="519"/>
  <c r="K430" i="519" a="1"/>
  <c r="K430" i="519" s="1"/>
  <c r="M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W428" i="519"/>
  <c r="V428" i="519"/>
  <c r="N428" i="519"/>
  <c r="K428" i="519" a="1"/>
  <c r="K428" i="519" s="1"/>
  <c r="M428" i="519" s="1"/>
  <c r="J428" i="519" a="1"/>
  <c r="J428" i="519" s="1"/>
  <c r="H428" i="519"/>
  <c r="V427" i="519"/>
  <c r="W427" i="519" s="1"/>
  <c r="N427" i="519"/>
  <c r="K427" i="519" a="1"/>
  <c r="K427" i="519" s="1"/>
  <c r="M427" i="519" s="1"/>
  <c r="J427" i="519" a="1"/>
  <c r="J427" i="519" s="1"/>
  <c r="H427" i="519"/>
  <c r="V426" i="519"/>
  <c r="W426" i="519" s="1"/>
  <c r="N426" i="519"/>
  <c r="K426" i="519" a="1"/>
  <c r="K426" i="519" s="1"/>
  <c r="M426" i="519" s="1"/>
  <c r="J426" i="519" a="1"/>
  <c r="J426" i="519" s="1"/>
  <c r="H426" i="519"/>
  <c r="V425" i="519"/>
  <c r="W425" i="519" s="1"/>
  <c r="N425" i="519"/>
  <c r="K425" i="519" a="1"/>
  <c r="K425" i="519" s="1"/>
  <c r="M425" i="519" s="1"/>
  <c r="J425" i="519" a="1"/>
  <c r="J425" i="519" s="1"/>
  <c r="H425" i="519"/>
  <c r="V424" i="519"/>
  <c r="W424" i="519" s="1"/>
  <c r="N424" i="519"/>
  <c r="K424" i="519"/>
  <c r="M424" i="519" s="1"/>
  <c r="K424" i="519" a="1"/>
  <c r="J424" i="519"/>
  <c r="J424" i="519" a="1"/>
  <c r="H424" i="519"/>
  <c r="V423" i="519"/>
  <c r="N423" i="519"/>
  <c r="N457" i="519" s="1"/>
  <c r="K423" i="519" a="1"/>
  <c r="K423" i="519" s="1"/>
  <c r="J423" i="519" a="1"/>
  <c r="J423" i="519" s="1"/>
  <c r="H423" i="519"/>
  <c r="AA422" i="519"/>
  <c r="Z422" i="519"/>
  <c r="Y422" i="519"/>
  <c r="X422" i="519"/>
  <c r="U422" i="519"/>
  <c r="T422" i="519"/>
  <c r="S422" i="519"/>
  <c r="R422" i="519"/>
  <c r="Q422" i="519"/>
  <c r="P422" i="519"/>
  <c r="O422" i="519"/>
  <c r="R501" i="519" s="1"/>
  <c r="I422" i="519"/>
  <c r="G422" i="519"/>
  <c r="J422" i="519" s="1" a="1"/>
  <c r="J422" i="519" s="1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K415" i="519" a="1"/>
  <c r="K415" i="519" s="1"/>
  <c r="M415" i="519" s="1"/>
  <c r="H415" i="519"/>
  <c r="K414" i="519"/>
  <c r="M414" i="519" s="1"/>
  <c r="K414" i="519" a="1"/>
  <c r="H414" i="519"/>
  <c r="K413" i="519" a="1"/>
  <c r="K413" i="519" s="1"/>
  <c r="M413" i="519" s="1"/>
  <c r="H413" i="519"/>
  <c r="K412" i="519"/>
  <c r="M412" i="519" s="1"/>
  <c r="K412" i="519" a="1"/>
  <c r="H412" i="519"/>
  <c r="V411" i="519"/>
  <c r="W411" i="519" s="1"/>
  <c r="N411" i="519"/>
  <c r="K411" i="519" a="1"/>
  <c r="K411" i="519" s="1"/>
  <c r="M411" i="519" s="1"/>
  <c r="J411" i="519" a="1"/>
  <c r="J411" i="519" s="1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W408" i="519"/>
  <c r="V408" i="519"/>
  <c r="N408" i="519"/>
  <c r="K408" i="519" a="1"/>
  <c r="K408" i="519" s="1"/>
  <c r="M408" i="519" s="1"/>
  <c r="J408" i="519" a="1"/>
  <c r="J408" i="519" s="1"/>
  <c r="H408" i="519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H404" i="519"/>
  <c r="K403" i="519" a="1"/>
  <c r="K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W400" i="519"/>
  <c r="V400" i="519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W396" i="519"/>
  <c r="V396" i="519"/>
  <c r="N396" i="519"/>
  <c r="K396" i="519" a="1"/>
  <c r="K396" i="519" s="1"/>
  <c r="M396" i="519" s="1"/>
  <c r="J396" i="519" a="1"/>
  <c r="J396" i="519" s="1"/>
  <c r="H396" i="519"/>
  <c r="V395" i="519"/>
  <c r="W395" i="519" s="1"/>
  <c r="N395" i="519"/>
  <c r="K395" i="519" a="1"/>
  <c r="K395" i="519" s="1"/>
  <c r="M395" i="519" s="1"/>
  <c r="J395" i="519" a="1"/>
  <c r="J395" i="519" s="1"/>
  <c r="H395" i="519"/>
  <c r="V394" i="519"/>
  <c r="W394" i="519" s="1"/>
  <c r="N394" i="519"/>
  <c r="K394" i="519"/>
  <c r="M394" i="519" s="1"/>
  <c r="K394" i="519" a="1"/>
  <c r="J394" i="519"/>
  <c r="J394" i="519" a="1"/>
  <c r="H394" i="519"/>
  <c r="V393" i="519"/>
  <c r="W393" i="519" s="1"/>
  <c r="N393" i="519"/>
  <c r="K393" i="519" a="1"/>
  <c r="K393" i="519" s="1"/>
  <c r="M393" i="519" s="1"/>
  <c r="J393" i="519" a="1"/>
  <c r="J393" i="519" s="1"/>
  <c r="H393" i="519"/>
  <c r="K392" i="519" a="1"/>
  <c r="K392" i="519" s="1"/>
  <c r="M392" i="519" s="1"/>
  <c r="H392" i="519"/>
  <c r="K391" i="519" a="1"/>
  <c r="K391" i="519" s="1"/>
  <c r="M391" i="519" s="1"/>
  <c r="H391" i="519"/>
  <c r="K390" i="519" a="1"/>
  <c r="K390" i="519" s="1"/>
  <c r="M390" i="519" s="1"/>
  <c r="H390" i="519"/>
  <c r="K389" i="519" a="1"/>
  <c r="K389" i="519" s="1"/>
  <c r="M389" i="519" s="1"/>
  <c r="H389" i="519"/>
  <c r="N388" i="519"/>
  <c r="K388" i="519" a="1"/>
  <c r="K388" i="519" s="1"/>
  <c r="M388" i="519" s="1"/>
  <c r="H388" i="519"/>
  <c r="N387" i="519"/>
  <c r="K387" i="519" a="1"/>
  <c r="K387" i="519" s="1"/>
  <c r="M387" i="519" s="1"/>
  <c r="H387" i="519"/>
  <c r="N386" i="519"/>
  <c r="K386" i="519"/>
  <c r="M386" i="519" s="1"/>
  <c r="K386" i="519" a="1"/>
  <c r="H386" i="519"/>
  <c r="N385" i="519"/>
  <c r="K385" i="519" a="1"/>
  <c r="K385" i="519" s="1"/>
  <c r="M385" i="519" s="1"/>
  <c r="H385" i="519"/>
  <c r="W384" i="519"/>
  <c r="V384" i="519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W380" i="519"/>
  <c r="V380" i="519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W376" i="519"/>
  <c r="V376" i="519"/>
  <c r="N376" i="519"/>
  <c r="K376" i="519" a="1"/>
  <c r="K376" i="519" s="1"/>
  <c r="M376" i="519" s="1"/>
  <c r="J376" i="519" a="1"/>
  <c r="J376" i="519" s="1"/>
  <c r="H376" i="519"/>
  <c r="V375" i="519"/>
  <c r="W375" i="519" s="1"/>
  <c r="N375" i="519"/>
  <c r="K375" i="519" a="1"/>
  <c r="K375" i="519" s="1"/>
  <c r="M375" i="519" s="1"/>
  <c r="J375" i="519" a="1"/>
  <c r="J375" i="519" s="1"/>
  <c r="H375" i="519"/>
  <c r="V374" i="519"/>
  <c r="W374" i="519" s="1"/>
  <c r="N374" i="519"/>
  <c r="K374" i="519"/>
  <c r="M374" i="519" s="1"/>
  <c r="K374" i="519" a="1"/>
  <c r="J374" i="519"/>
  <c r="J374" i="519" a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K372" i="519" a="1"/>
  <c r="K372" i="519" s="1"/>
  <c r="M372" i="519" s="1"/>
  <c r="H372" i="519"/>
  <c r="K371" i="519" a="1"/>
  <c r="K371" i="519" s="1"/>
  <c r="M371" i="519" s="1"/>
  <c r="H371" i="519"/>
  <c r="K370" i="519" a="1"/>
  <c r="K370" i="519" s="1"/>
  <c r="M370" i="519" s="1"/>
  <c r="H370" i="519"/>
  <c r="W369" i="519"/>
  <c r="V369" i="519"/>
  <c r="N369" i="519"/>
  <c r="K369" i="519" a="1"/>
  <c r="K369" i="519" s="1"/>
  <c r="M369" i="519" s="1"/>
  <c r="J369" i="519" a="1"/>
  <c r="J369" i="519" s="1"/>
  <c r="H369" i="519"/>
  <c r="V368" i="519"/>
  <c r="W368" i="519" s="1"/>
  <c r="N368" i="519"/>
  <c r="K368" i="519" a="1"/>
  <c r="K368" i="519" s="1"/>
  <c r="M368" i="519" s="1"/>
  <c r="J368" i="519" a="1"/>
  <c r="J368" i="519" s="1"/>
  <c r="H368" i="519"/>
  <c r="V367" i="519"/>
  <c r="W367" i="519" s="1"/>
  <c r="N367" i="519"/>
  <c r="K367" i="519"/>
  <c r="M367" i="519" s="1"/>
  <c r="K367" i="519" a="1"/>
  <c r="J367" i="519"/>
  <c r="J367" i="519" a="1"/>
  <c r="H367" i="519"/>
  <c r="K366" i="519" a="1"/>
  <c r="K366" i="519" s="1"/>
  <c r="H366" i="519"/>
  <c r="V365" i="519"/>
  <c r="W365" i="519" s="1"/>
  <c r="N365" i="519"/>
  <c r="K365" i="519"/>
  <c r="K365" i="519" a="1"/>
  <c r="J365" i="519"/>
  <c r="J365" i="519" a="1"/>
  <c r="H365" i="519"/>
  <c r="H422" i="519" s="1"/>
  <c r="AA364" i="519"/>
  <c r="AA498" i="519" s="1"/>
  <c r="Z364" i="519"/>
  <c r="Z498" i="519" s="1"/>
  <c r="Y364" i="519"/>
  <c r="Y498" i="519" s="1"/>
  <c r="X364" i="519"/>
  <c r="X498" i="519" s="1"/>
  <c r="U364" i="519"/>
  <c r="U498" i="519" s="1"/>
  <c r="T364" i="519"/>
  <c r="T498" i="519" s="1"/>
  <c r="S364" i="519"/>
  <c r="S498" i="519" s="1"/>
  <c r="R364" i="519"/>
  <c r="R498" i="519" s="1"/>
  <c r="Q364" i="519"/>
  <c r="Q498" i="519" s="1"/>
  <c r="P364" i="519"/>
  <c r="P498" i="519" s="1"/>
  <c r="O364" i="519"/>
  <c r="I364" i="519"/>
  <c r="I498" i="519" s="1"/>
  <c r="B506" i="519" s="1"/>
  <c r="G364" i="519"/>
  <c r="G498" i="519" s="1"/>
  <c r="V363" i="519"/>
  <c r="W363" i="519" s="1"/>
  <c r="N363" i="519"/>
  <c r="K363" i="519"/>
  <c r="M363" i="519" s="1"/>
  <c r="K363" i="519" a="1"/>
  <c r="J363" i="519"/>
  <c r="J363" i="519" a="1"/>
  <c r="H363" i="519"/>
  <c r="V362" i="519"/>
  <c r="W362" i="519" s="1"/>
  <c r="N362" i="519"/>
  <c r="K362" i="519" a="1"/>
  <c r="K362" i="519" s="1"/>
  <c r="M362" i="519" s="1"/>
  <c r="J362" i="519" a="1"/>
  <c r="J362" i="519" s="1"/>
  <c r="H362" i="519"/>
  <c r="K361" i="519" a="1"/>
  <c r="K361" i="519" s="1"/>
  <c r="M361" i="519" s="1"/>
  <c r="H361" i="519"/>
  <c r="K360" i="519" a="1"/>
  <c r="K360" i="519" s="1"/>
  <c r="M360" i="519" s="1"/>
  <c r="H360" i="519"/>
  <c r="K359" i="519" a="1"/>
  <c r="K359" i="519" s="1"/>
  <c r="M359" i="519" s="1"/>
  <c r="H359" i="519"/>
  <c r="K358" i="519" a="1"/>
  <c r="K358" i="519" s="1"/>
  <c r="M358" i="519" s="1"/>
  <c r="H358" i="519"/>
  <c r="W357" i="519"/>
  <c r="V357" i="519"/>
  <c r="N357" i="519"/>
  <c r="K357" i="519" a="1"/>
  <c r="K357" i="519" s="1"/>
  <c r="M357" i="519" s="1"/>
  <c r="J357" i="519" a="1"/>
  <c r="J357" i="519" s="1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V355" i="519"/>
  <c r="W355" i="519" s="1"/>
  <c r="N355" i="519"/>
  <c r="K355" i="519"/>
  <c r="M355" i="519" s="1"/>
  <c r="K355" i="519" a="1"/>
  <c r="J355" i="519"/>
  <c r="J355" i="519" a="1"/>
  <c r="H355" i="519"/>
  <c r="H354" i="519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W351" i="519"/>
  <c r="V351" i="519"/>
  <c r="N351" i="519"/>
  <c r="K351" i="519" a="1"/>
  <c r="K351" i="519" s="1"/>
  <c r="M351" i="519" s="1"/>
  <c r="J351" i="519" a="1"/>
  <c r="J351" i="519" s="1"/>
  <c r="H351" i="519"/>
  <c r="K350" i="519"/>
  <c r="M350" i="519" s="1"/>
  <c r="K350" i="519" a="1"/>
  <c r="H350" i="519"/>
  <c r="K349" i="519" a="1"/>
  <c r="K349" i="519" s="1"/>
  <c r="M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W347" i="519" s="1"/>
  <c r="N347" i="519"/>
  <c r="K347" i="519"/>
  <c r="M347" i="519" s="1"/>
  <c r="K347" i="519" a="1"/>
  <c r="J347" i="519"/>
  <c r="J347" i="519" a="1"/>
  <c r="H347" i="519"/>
  <c r="V346" i="519"/>
  <c r="W346" i="519" s="1"/>
  <c r="N346" i="519"/>
  <c r="K346" i="519" a="1"/>
  <c r="K346" i="519" s="1"/>
  <c r="M346" i="519" s="1"/>
  <c r="J346" i="519" a="1"/>
  <c r="J346" i="519" s="1"/>
  <c r="H346" i="519"/>
  <c r="W345" i="519"/>
  <c r="V345" i="519"/>
  <c r="N345" i="519"/>
  <c r="K345" i="519" a="1"/>
  <c r="K345" i="519" s="1"/>
  <c r="M345" i="519" s="1"/>
  <c r="J345" i="519" a="1"/>
  <c r="J345" i="519" s="1"/>
  <c r="H345" i="519"/>
  <c r="V344" i="519"/>
  <c r="W344" i="519" s="1"/>
  <c r="N344" i="519"/>
  <c r="K344" i="519" a="1"/>
  <c r="K344" i="519" s="1"/>
  <c r="M344" i="519" s="1"/>
  <c r="J344" i="519" a="1"/>
  <c r="J344" i="519" s="1"/>
  <c r="H344" i="519"/>
  <c r="V343" i="519"/>
  <c r="V364" i="519" s="1"/>
  <c r="N343" i="519"/>
  <c r="K343" i="519"/>
  <c r="M343" i="519" s="1"/>
  <c r="K343" i="519" a="1"/>
  <c r="J343" i="519"/>
  <c r="J343" i="519" a="1"/>
  <c r="H343" i="519"/>
  <c r="H364" i="519" s="1"/>
  <c r="X337" i="519"/>
  <c r="X336" i="519"/>
  <c r="X335" i="519"/>
  <c r="G335" i="519"/>
  <c r="C335" i="519"/>
  <c r="X334" i="519"/>
  <c r="I334" i="519"/>
  <c r="E334" i="519"/>
  <c r="K334" i="519" s="1"/>
  <c r="M334" i="519" s="1"/>
  <c r="I333" i="519"/>
  <c r="E333" i="519"/>
  <c r="K333" i="519" s="1"/>
  <c r="M333" i="519" s="1"/>
  <c r="I332" i="519"/>
  <c r="E332" i="519"/>
  <c r="K332" i="519" s="1"/>
  <c r="M332" i="519" s="1"/>
  <c r="X331" i="519"/>
  <c r="I331" i="519"/>
  <c r="I335" i="519" s="1"/>
  <c r="E331" i="519"/>
  <c r="E335" i="519" s="1"/>
  <c r="AA328" i="519"/>
  <c r="Z328" i="519"/>
  <c r="Y328" i="519"/>
  <c r="X328" i="519"/>
  <c r="U328" i="519"/>
  <c r="T328" i="519"/>
  <c r="S328" i="519"/>
  <c r="R328" i="519"/>
  <c r="Q328" i="519"/>
  <c r="P328" i="519"/>
  <c r="O328" i="519"/>
  <c r="R336" i="519" s="1"/>
  <c r="I328" i="519"/>
  <c r="G328" i="519"/>
  <c r="K327" i="519" a="1"/>
  <c r="K327" i="519" s="1"/>
  <c r="H327" i="519"/>
  <c r="K326" i="519" a="1"/>
  <c r="K326" i="519" s="1"/>
  <c r="H326" i="519"/>
  <c r="K325" i="519"/>
  <c r="K325" i="519" a="1"/>
  <c r="H325" i="519"/>
  <c r="V324" i="519"/>
  <c r="W324" i="519" s="1"/>
  <c r="N324" i="519"/>
  <c r="K324" i="519" a="1"/>
  <c r="K324" i="519" s="1"/>
  <c r="H324" i="519"/>
  <c r="D324" i="519"/>
  <c r="H323" i="519"/>
  <c r="K322" i="519" a="1"/>
  <c r="K322" i="519" s="1"/>
  <c r="H322" i="519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W319" i="519"/>
  <c r="V319" i="519"/>
  <c r="N319" i="519"/>
  <c r="K319" i="519" a="1"/>
  <c r="K319" i="519" s="1"/>
  <c r="M319" i="519" s="1"/>
  <c r="J319" i="519" a="1"/>
  <c r="J319" i="519" s="1"/>
  <c r="H319" i="519"/>
  <c r="H318" i="519"/>
  <c r="V317" i="519"/>
  <c r="W317" i="519" s="1"/>
  <c r="N317" i="519"/>
  <c r="K317" i="519"/>
  <c r="M317" i="519" s="1"/>
  <c r="K317" i="519" a="1"/>
  <c r="J317" i="519"/>
  <c r="J317" i="519" a="1"/>
  <c r="H317" i="519"/>
  <c r="V316" i="519"/>
  <c r="W316" i="519" s="1"/>
  <c r="N316" i="519"/>
  <c r="K316" i="519" a="1"/>
  <c r="K316" i="519" s="1"/>
  <c r="M316" i="519" s="1"/>
  <c r="J316" i="519" a="1"/>
  <c r="J316" i="519" s="1"/>
  <c r="H316" i="519"/>
  <c r="V315" i="519"/>
  <c r="W315" i="519" s="1"/>
  <c r="N315" i="519"/>
  <c r="K315" i="519" a="1"/>
  <c r="K315" i="519" s="1"/>
  <c r="M315" i="519" s="1"/>
  <c r="J315" i="519" a="1"/>
  <c r="J315" i="519" s="1"/>
  <c r="H315" i="519"/>
  <c r="V314" i="519"/>
  <c r="V328" i="519" s="1"/>
  <c r="N314" i="519"/>
  <c r="N328" i="519" s="1"/>
  <c r="K314" i="519" a="1"/>
  <c r="K314" i="519" s="1"/>
  <c r="J314" i="519" a="1"/>
  <c r="J314" i="519" s="1"/>
  <c r="H314" i="519"/>
  <c r="H328" i="519" s="1"/>
  <c r="AA313" i="519"/>
  <c r="Z313" i="519"/>
  <c r="Y313" i="519"/>
  <c r="X313" i="519"/>
  <c r="U313" i="519"/>
  <c r="T313" i="519"/>
  <c r="S313" i="519"/>
  <c r="Q313" i="519"/>
  <c r="P313" i="519"/>
  <c r="O313" i="519"/>
  <c r="R335" i="519" s="1"/>
  <c r="I313" i="519"/>
  <c r="G313" i="519"/>
  <c r="J313" i="519" s="1" a="1"/>
  <c r="J313" i="519" s="1"/>
  <c r="V312" i="519"/>
  <c r="W312" i="519" s="1"/>
  <c r="N312" i="519"/>
  <c r="K312" i="519" a="1"/>
  <c r="K312" i="519" s="1"/>
  <c r="M312" i="519" s="1"/>
  <c r="J312" i="519" a="1"/>
  <c r="J312" i="519" s="1"/>
  <c r="H312" i="519"/>
  <c r="W310" i="519"/>
  <c r="V310" i="519"/>
  <c r="N310" i="519"/>
  <c r="K310" i="519" a="1"/>
  <c r="K310" i="519" s="1"/>
  <c r="M310" i="519" s="1"/>
  <c r="J310" i="519" a="1"/>
  <c r="J310" i="519" s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W308" i="519" s="1"/>
  <c r="N308" i="519"/>
  <c r="K308" i="519"/>
  <c r="M308" i="519" s="1"/>
  <c r="K308" i="519" a="1"/>
  <c r="J308" i="519"/>
  <c r="J308" i="519" a="1"/>
  <c r="H308" i="519"/>
  <c r="V307" i="519"/>
  <c r="W307" i="519" s="1"/>
  <c r="N307" i="519"/>
  <c r="K307" i="519" a="1"/>
  <c r="K307" i="519" s="1"/>
  <c r="M307" i="519" s="1"/>
  <c r="J307" i="519" a="1"/>
  <c r="J307" i="519" s="1"/>
  <c r="H307" i="519"/>
  <c r="W306" i="519"/>
  <c r="V306" i="519"/>
  <c r="V313" i="519" s="1"/>
  <c r="W313" i="519" s="1"/>
  <c r="N306" i="519"/>
  <c r="N313" i="519" s="1"/>
  <c r="K306" i="519" a="1"/>
  <c r="K306" i="519" s="1"/>
  <c r="J306" i="519" a="1"/>
  <c r="J306" i="519" s="1"/>
  <c r="H306" i="519"/>
  <c r="H313" i="519" s="1"/>
  <c r="AA305" i="519"/>
  <c r="Z305" i="519"/>
  <c r="Y305" i="519"/>
  <c r="X305" i="519"/>
  <c r="U305" i="519"/>
  <c r="T305" i="519"/>
  <c r="S305" i="519"/>
  <c r="Q305" i="519"/>
  <c r="P305" i="519"/>
  <c r="O305" i="519"/>
  <c r="R334" i="519" s="1"/>
  <c r="I305" i="519"/>
  <c r="G305" i="519"/>
  <c r="J305" i="519" s="1" a="1"/>
  <c r="J305" i="519" s="1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 a="1"/>
  <c r="K303" i="519" s="1"/>
  <c r="M303" i="519" s="1"/>
  <c r="J303" i="519" a="1"/>
  <c r="J303" i="519" s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/>
  <c r="M301" i="519" s="1"/>
  <c r="K301" i="519" a="1"/>
  <c r="J301" i="519"/>
  <c r="J301" i="519" a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W299" i="519"/>
  <c r="V299" i="519"/>
  <c r="N299" i="519"/>
  <c r="K299" i="519" a="1"/>
  <c r="K299" i="519" s="1"/>
  <c r="M299" i="519" s="1"/>
  <c r="J299" i="519" a="1"/>
  <c r="J299" i="519" s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/>
  <c r="M297" i="519" s="1"/>
  <c r="K297" i="519" a="1"/>
  <c r="J297" i="519"/>
  <c r="J297" i="519" a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W295" i="519"/>
  <c r="V295" i="519"/>
  <c r="N295" i="519"/>
  <c r="K295" i="519" a="1"/>
  <c r="K295" i="519" s="1"/>
  <c r="M295" i="519" s="1"/>
  <c r="J295" i="519" a="1"/>
  <c r="J295" i="519" s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/>
  <c r="M293" i="519" s="1"/>
  <c r="K293" i="519" a="1"/>
  <c r="J293" i="519"/>
  <c r="J293" i="519" a="1"/>
  <c r="H293" i="519"/>
  <c r="V292" i="519"/>
  <c r="W292" i="519" s="1"/>
  <c r="N292" i="519"/>
  <c r="K292" i="519" a="1"/>
  <c r="K292" i="519" s="1"/>
  <c r="M292" i="519" s="1"/>
  <c r="J292" i="519" a="1"/>
  <c r="J292" i="519" s="1"/>
  <c r="H292" i="519"/>
  <c r="W291" i="519"/>
  <c r="V291" i="519"/>
  <c r="N291" i="519"/>
  <c r="K291" i="519" a="1"/>
  <c r="K291" i="519" s="1"/>
  <c r="M291" i="519" s="1"/>
  <c r="J291" i="519" a="1"/>
  <c r="J291" i="519" s="1"/>
  <c r="H291" i="519"/>
  <c r="V290" i="519"/>
  <c r="W290" i="519" s="1"/>
  <c r="N290" i="519"/>
  <c r="K290" i="519" a="1"/>
  <c r="K290" i="519" s="1"/>
  <c r="J290" i="519" a="1"/>
  <c r="J290" i="519" s="1"/>
  <c r="H290" i="519"/>
  <c r="H305" i="519" s="1"/>
  <c r="AA289" i="519"/>
  <c r="Z289" i="519"/>
  <c r="Y289" i="519"/>
  <c r="X289" i="519"/>
  <c r="U289" i="519"/>
  <c r="T289" i="519"/>
  <c r="S289" i="519"/>
  <c r="R289" i="519"/>
  <c r="Q289" i="519"/>
  <c r="P289" i="519"/>
  <c r="O289" i="519"/>
  <c r="R333" i="519" s="1"/>
  <c r="I289" i="519"/>
  <c r="G289" i="519"/>
  <c r="V288" i="519"/>
  <c r="W288" i="519" s="1"/>
  <c r="N288" i="519"/>
  <c r="K288" i="519" a="1"/>
  <c r="K288" i="519" s="1"/>
  <c r="M288" i="519" s="1"/>
  <c r="J288" i="519" a="1"/>
  <c r="J288" i="519" s="1"/>
  <c r="H288" i="519"/>
  <c r="V287" i="519"/>
  <c r="W287" i="519" s="1"/>
  <c r="N287" i="519"/>
  <c r="K287" i="519" a="1"/>
  <c r="K287" i="519" s="1"/>
  <c r="M287" i="519" s="1"/>
  <c r="J287" i="519" a="1"/>
  <c r="J287" i="519" s="1"/>
  <c r="H287" i="519"/>
  <c r="V286" i="519"/>
  <c r="W286" i="519" s="1"/>
  <c r="N286" i="519"/>
  <c r="K286" i="519" a="1"/>
  <c r="K286" i="519" s="1"/>
  <c r="M286" i="519" s="1"/>
  <c r="J286" i="519" a="1"/>
  <c r="J286" i="519" s="1"/>
  <c r="H286" i="519"/>
  <c r="H285" i="519"/>
  <c r="H284" i="519"/>
  <c r="H283" i="519"/>
  <c r="V282" i="519"/>
  <c r="W282" i="519" s="1"/>
  <c r="N282" i="519"/>
  <c r="K282" i="519" a="1"/>
  <c r="K282" i="519" s="1"/>
  <c r="M282" i="519" s="1"/>
  <c r="J282" i="519" a="1"/>
  <c r="J282" i="519" s="1"/>
  <c r="H282" i="519"/>
  <c r="V281" i="519"/>
  <c r="W281" i="519" s="1"/>
  <c r="N281" i="519"/>
  <c r="K281" i="519" a="1"/>
  <c r="K281" i="519" s="1"/>
  <c r="M281" i="519" s="1"/>
  <c r="J281" i="519" a="1"/>
  <c r="J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N276" i="519"/>
  <c r="K276" i="519" a="1"/>
  <c r="K276" i="519" s="1"/>
  <c r="M276" i="519" s="1"/>
  <c r="H276" i="519"/>
  <c r="N275" i="519"/>
  <c r="K275" i="519" a="1"/>
  <c r="K275" i="519" s="1"/>
  <c r="M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V264" i="519"/>
  <c r="W264" i="519" s="1"/>
  <c r="N264" i="519"/>
  <c r="K264" i="519" a="1"/>
  <c r="K264" i="519" s="1"/>
  <c r="M264" i="519" s="1"/>
  <c r="J264" i="519" a="1"/>
  <c r="J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N262" i="519"/>
  <c r="K262" i="519" a="1"/>
  <c r="K262" i="519" s="1"/>
  <c r="M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 a="1"/>
  <c r="K259" i="519" s="1"/>
  <c r="M259" i="519" s="1"/>
  <c r="J259" i="519" a="1"/>
  <c r="J259" i="519" s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W257" i="519" s="1"/>
  <c r="N257" i="519"/>
  <c r="K257" i="519"/>
  <c r="M257" i="519" s="1"/>
  <c r="K257" i="519" a="1"/>
  <c r="J257" i="519"/>
  <c r="J257" i="519" a="1"/>
  <c r="H257" i="519"/>
  <c r="V256" i="519"/>
  <c r="W256" i="519" s="1"/>
  <c r="N256" i="519"/>
  <c r="K256" i="519" a="1"/>
  <c r="K256" i="519" s="1"/>
  <c r="M256" i="519" s="1"/>
  <c r="J256" i="519" a="1"/>
  <c r="J256" i="519" s="1"/>
  <c r="H256" i="519"/>
  <c r="V255" i="519"/>
  <c r="N255" i="519"/>
  <c r="K255" i="519" a="1"/>
  <c r="K255" i="519" s="1"/>
  <c r="J255" i="519" a="1"/>
  <c r="J255" i="519" s="1"/>
  <c r="H255" i="519"/>
  <c r="AA254" i="519"/>
  <c r="Z254" i="519"/>
  <c r="Y254" i="519"/>
  <c r="X254" i="519"/>
  <c r="U254" i="519"/>
  <c r="T254" i="519"/>
  <c r="S254" i="519"/>
  <c r="R254" i="519"/>
  <c r="Q254" i="519"/>
  <c r="P254" i="519"/>
  <c r="O254" i="519"/>
  <c r="I254" i="519"/>
  <c r="G254" i="519"/>
  <c r="H253" i="519"/>
  <c r="H252" i="519"/>
  <c r="H251" i="519"/>
  <c r="H250" i="519"/>
  <c r="H249" i="519"/>
  <c r="H248" i="519"/>
  <c r="K247" i="519" a="1"/>
  <c r="K247" i="519" s="1"/>
  <c r="M247" i="519" s="1"/>
  <c r="H247" i="519"/>
  <c r="K246" i="519" a="1"/>
  <c r="K246" i="519" s="1"/>
  <c r="M246" i="519" s="1"/>
  <c r="H246" i="519"/>
  <c r="K245" i="519" a="1"/>
  <c r="K245" i="519" s="1"/>
  <c r="M245" i="519" s="1"/>
  <c r="H245" i="519"/>
  <c r="K244" i="519" a="1"/>
  <c r="K244" i="519" s="1"/>
  <c r="M244" i="519" s="1"/>
  <c r="H244" i="519"/>
  <c r="V243" i="519"/>
  <c r="W243" i="519" s="1"/>
  <c r="N243" i="519"/>
  <c r="K243" i="519" a="1"/>
  <c r="K243" i="519" s="1"/>
  <c r="M243" i="519" s="1"/>
  <c r="J243" i="519" a="1"/>
  <c r="J243" i="519" s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V241" i="519"/>
  <c r="W241" i="519" s="1"/>
  <c r="N241" i="519"/>
  <c r="K241" i="519"/>
  <c r="M241" i="519" s="1"/>
  <c r="K241" i="519" a="1"/>
  <c r="J241" i="519"/>
  <c r="J241" i="519" a="1"/>
  <c r="H241" i="519"/>
  <c r="V240" i="519"/>
  <c r="W240" i="519" s="1"/>
  <c r="N240" i="519"/>
  <c r="K240" i="519" a="1"/>
  <c r="K240" i="519" s="1"/>
  <c r="M240" i="519" s="1"/>
  <c r="J240" i="519" a="1"/>
  <c r="J240" i="519" s="1"/>
  <c r="H240" i="519"/>
  <c r="M239" i="519"/>
  <c r="H239" i="519"/>
  <c r="W238" i="519"/>
  <c r="V238" i="519"/>
  <c r="N238" i="519"/>
  <c r="K238" i="519" a="1"/>
  <c r="K238" i="519" s="1"/>
  <c r="M238" i="519" s="1"/>
  <c r="J238" i="519" a="1"/>
  <c r="J238" i="519" s="1"/>
  <c r="H238" i="519"/>
  <c r="V237" i="519"/>
  <c r="W237" i="519" s="1"/>
  <c r="N237" i="519"/>
  <c r="K237" i="519" a="1"/>
  <c r="K237" i="519" s="1"/>
  <c r="M237" i="519" s="1"/>
  <c r="J237" i="519" a="1"/>
  <c r="J237" i="519" s="1"/>
  <c r="H237" i="519"/>
  <c r="K236" i="519" a="1"/>
  <c r="K236" i="519" s="1"/>
  <c r="M236" i="519" s="1"/>
  <c r="H236" i="519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/>
  <c r="M233" i="519" s="1"/>
  <c r="K233" i="519" a="1"/>
  <c r="J233" i="519"/>
  <c r="J233" i="519" a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W231" i="519"/>
  <c r="V231" i="519"/>
  <c r="N231" i="519"/>
  <c r="K231" i="519" a="1"/>
  <c r="K231" i="519" s="1"/>
  <c r="M231" i="519" s="1"/>
  <c r="J231" i="519" a="1"/>
  <c r="J231" i="519" s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/>
  <c r="M229" i="519" s="1"/>
  <c r="K229" i="519" a="1"/>
  <c r="J229" i="519"/>
  <c r="J229" i="519" a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W227" i="519"/>
  <c r="V227" i="519"/>
  <c r="N227" i="519"/>
  <c r="K227" i="519" a="1"/>
  <c r="K227" i="519" s="1"/>
  <c r="M227" i="519" s="1"/>
  <c r="J227" i="519" a="1"/>
  <c r="J227" i="519" s="1"/>
  <c r="H227" i="519"/>
  <c r="V226" i="519"/>
  <c r="W226" i="519" s="1"/>
  <c r="N226" i="519"/>
  <c r="K226" i="519" a="1"/>
  <c r="K226" i="519" s="1"/>
  <c r="M226" i="519" s="1"/>
  <c r="J226" i="519" a="1"/>
  <c r="J226" i="519" s="1"/>
  <c r="H226" i="519"/>
  <c r="V225" i="519"/>
  <c r="W225" i="519" s="1"/>
  <c r="N225" i="519"/>
  <c r="K225" i="519"/>
  <c r="M225" i="519" s="1"/>
  <c r="K225" i="519" a="1"/>
  <c r="J225" i="519"/>
  <c r="J225" i="519" a="1"/>
  <c r="H225" i="519"/>
  <c r="N224" i="519"/>
  <c r="K224" i="519" a="1"/>
  <c r="K224" i="519" s="1"/>
  <c r="M224" i="519" s="1"/>
  <c r="H224" i="519"/>
  <c r="N223" i="519"/>
  <c r="K223" i="519" a="1"/>
  <c r="K223" i="519" s="1"/>
  <c r="M223" i="519" s="1"/>
  <c r="H223" i="519"/>
  <c r="N222" i="519"/>
  <c r="K222" i="519" a="1"/>
  <c r="K222" i="519" s="1"/>
  <c r="M222" i="519" s="1"/>
  <c r="H222" i="519"/>
  <c r="N221" i="519"/>
  <c r="K221" i="519"/>
  <c r="M221" i="519" s="1"/>
  <c r="K221" i="519" a="1"/>
  <c r="H221" i="519"/>
  <c r="N220" i="519"/>
  <c r="K220" i="519" a="1"/>
  <c r="K220" i="519" s="1"/>
  <c r="M220" i="519" s="1"/>
  <c r="H220" i="519"/>
  <c r="N219" i="519"/>
  <c r="K219" i="519" a="1"/>
  <c r="K219" i="519" s="1"/>
  <c r="M219" i="519" s="1"/>
  <c r="H219" i="519"/>
  <c r="N218" i="519"/>
  <c r="K218" i="519" a="1"/>
  <c r="K218" i="519" s="1"/>
  <c r="M218" i="519" s="1"/>
  <c r="H218" i="519"/>
  <c r="N217" i="519"/>
  <c r="K217" i="519"/>
  <c r="M217" i="519" s="1"/>
  <c r="K217" i="519" a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W215" i="519"/>
  <c r="V215" i="519"/>
  <c r="N215" i="519"/>
  <c r="K215" i="519" a="1"/>
  <c r="K215" i="519" s="1"/>
  <c r="M215" i="519" s="1"/>
  <c r="J215" i="519" a="1"/>
  <c r="J215" i="519" s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/>
  <c r="M211" i="519" s="1"/>
  <c r="K211" i="519" a="1"/>
  <c r="J211" i="519"/>
  <c r="J211" i="519" a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W209" i="519"/>
  <c r="V209" i="519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 a="1"/>
  <c r="K207" i="519" s="1"/>
  <c r="M207" i="519" s="1"/>
  <c r="J207" i="519" a="1"/>
  <c r="J207" i="519" s="1"/>
  <c r="H207" i="519"/>
  <c r="V206" i="519"/>
  <c r="W206" i="519" s="1"/>
  <c r="N206" i="519"/>
  <c r="K206" i="519" a="1"/>
  <c r="K206" i="519" s="1"/>
  <c r="M206" i="519" s="1"/>
  <c r="J206" i="519" a="1"/>
  <c r="J206" i="519" s="1"/>
  <c r="H206" i="519"/>
  <c r="V205" i="519"/>
  <c r="W205" i="519" s="1"/>
  <c r="N205" i="519"/>
  <c r="K205" i="519"/>
  <c r="M205" i="519" s="1"/>
  <c r="K205" i="519" a="1"/>
  <c r="J205" i="519"/>
  <c r="J205" i="519" a="1"/>
  <c r="H205" i="519"/>
  <c r="H204" i="519"/>
  <c r="H203" i="519"/>
  <c r="H202" i="519"/>
  <c r="V201" i="519"/>
  <c r="W201" i="519" s="1"/>
  <c r="N201" i="519"/>
  <c r="K201" i="519" a="1"/>
  <c r="K201" i="519" s="1"/>
  <c r="M201" i="519" s="1"/>
  <c r="J201" i="519" a="1"/>
  <c r="J201" i="519" s="1"/>
  <c r="H201" i="519"/>
  <c r="V200" i="519"/>
  <c r="W200" i="519" s="1"/>
  <c r="N200" i="519"/>
  <c r="K200" i="519" a="1"/>
  <c r="K200" i="519" s="1"/>
  <c r="M200" i="519" s="1"/>
  <c r="J200" i="519" a="1"/>
  <c r="J200" i="519" s="1"/>
  <c r="H200" i="519"/>
  <c r="V199" i="519"/>
  <c r="W199" i="519" s="1"/>
  <c r="N199" i="519"/>
  <c r="K199" i="519"/>
  <c r="M199" i="519" s="1"/>
  <c r="K199" i="519" a="1"/>
  <c r="J199" i="519"/>
  <c r="J199" i="519" a="1"/>
  <c r="H199" i="519"/>
  <c r="H198" i="519"/>
  <c r="W197" i="519"/>
  <c r="V197" i="519"/>
  <c r="V254" i="519" s="1"/>
  <c r="W254" i="519" s="1"/>
  <c r="N197" i="519"/>
  <c r="N254" i="519" s="1"/>
  <c r="K197" i="519" a="1"/>
  <c r="K197" i="519" s="1"/>
  <c r="M197" i="519" s="1"/>
  <c r="J197" i="519" a="1"/>
  <c r="J197" i="519" s="1"/>
  <c r="H197" i="519"/>
  <c r="H254" i="519" s="1"/>
  <c r="AA196" i="519"/>
  <c r="AA329" i="519" s="1"/>
  <c r="Z196" i="519"/>
  <c r="Z329" i="519" s="1"/>
  <c r="Y196" i="519"/>
  <c r="Y329" i="519" s="1"/>
  <c r="X196" i="519"/>
  <c r="X329" i="519" s="1"/>
  <c r="U196" i="519"/>
  <c r="U329" i="519" s="1"/>
  <c r="T196" i="519"/>
  <c r="T329" i="519" s="1"/>
  <c r="S196" i="519"/>
  <c r="S329" i="519" s="1"/>
  <c r="R196" i="519"/>
  <c r="R329" i="519" s="1"/>
  <c r="Q196" i="519"/>
  <c r="Q329" i="519" s="1"/>
  <c r="P196" i="519"/>
  <c r="O196" i="519"/>
  <c r="I196" i="519"/>
  <c r="I329" i="519" s="1"/>
  <c r="B337" i="519" s="1"/>
  <c r="G196" i="519"/>
  <c r="G329" i="519" s="1"/>
  <c r="V195" i="519"/>
  <c r="W195" i="519" s="1"/>
  <c r="N195" i="519"/>
  <c r="K195" i="519" a="1"/>
  <c r="K195" i="519" s="1"/>
  <c r="M195" i="519" s="1"/>
  <c r="J195" i="519" a="1"/>
  <c r="J195" i="519" s="1"/>
  <c r="H195" i="519"/>
  <c r="V194" i="519"/>
  <c r="W194" i="519" s="1"/>
  <c r="N194" i="519"/>
  <c r="K194" i="519"/>
  <c r="M194" i="519" s="1"/>
  <c r="K194" i="519" a="1"/>
  <c r="J194" i="519" a="1"/>
  <c r="J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K191" i="519" a="1"/>
  <c r="K191" i="519" s="1"/>
  <c r="M191" i="519" s="1"/>
  <c r="H191" i="519"/>
  <c r="K190" i="519" a="1"/>
  <c r="K190" i="519" s="1"/>
  <c r="M190" i="519" s="1"/>
  <c r="H190" i="519"/>
  <c r="W189" i="519"/>
  <c r="V189" i="519"/>
  <c r="N189" i="519"/>
  <c r="K189" i="519" a="1"/>
  <c r="K189" i="519" s="1"/>
  <c r="M189" i="519" s="1"/>
  <c r="J189" i="519" a="1"/>
  <c r="J189" i="519" s="1"/>
  <c r="H189" i="519"/>
  <c r="V188" i="519"/>
  <c r="W188" i="519" s="1"/>
  <c r="N188" i="519"/>
  <c r="K188" i="519" a="1"/>
  <c r="K188" i="519" s="1"/>
  <c r="M188" i="519" s="1"/>
  <c r="J188" i="519" a="1"/>
  <c r="J188" i="519" s="1"/>
  <c r="H188" i="519"/>
  <c r="W187" i="519"/>
  <c r="V187" i="519"/>
  <c r="N187" i="519"/>
  <c r="K187" i="519" a="1"/>
  <c r="K187" i="519" s="1"/>
  <c r="M187" i="519" s="1"/>
  <c r="J187" i="519" a="1"/>
  <c r="J187" i="519" s="1"/>
  <c r="H187" i="519"/>
  <c r="N186" i="519"/>
  <c r="K186" i="519" a="1"/>
  <c r="K186" i="519" s="1"/>
  <c r="M186" i="519" s="1"/>
  <c r="J186" i="519" a="1"/>
  <c r="J186" i="519" s="1"/>
  <c r="H186" i="519"/>
  <c r="N185" i="519"/>
  <c r="K185" i="519"/>
  <c r="M185" i="519" s="1"/>
  <c r="K185" i="519" a="1"/>
  <c r="J185" i="519" a="1"/>
  <c r="J185" i="519" s="1"/>
  <c r="H185" i="519"/>
  <c r="V184" i="519"/>
  <c r="W184" i="519" s="1"/>
  <c r="N184" i="519"/>
  <c r="K184" i="519" a="1"/>
  <c r="K184" i="519" s="1"/>
  <c r="M184" i="519" s="1"/>
  <c r="J184" i="519" a="1"/>
  <c r="J184" i="519" s="1"/>
  <c r="H184" i="519"/>
  <c r="V183" i="519"/>
  <c r="W183" i="519" s="1"/>
  <c r="N183" i="519"/>
  <c r="K183" i="519"/>
  <c r="M183" i="519" s="1"/>
  <c r="K183" i="519" a="1"/>
  <c r="J183" i="519"/>
  <c r="J183" i="519" a="1"/>
  <c r="H183" i="519"/>
  <c r="N182" i="519"/>
  <c r="K182" i="519" a="1"/>
  <c r="K182" i="519" s="1"/>
  <c r="M182" i="519" s="1"/>
  <c r="H182" i="519"/>
  <c r="N181" i="519"/>
  <c r="K181" i="519" a="1"/>
  <c r="K181" i="519" s="1"/>
  <c r="M181" i="519" s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/>
  <c r="M179" i="519" s="1"/>
  <c r="K179" i="519" a="1"/>
  <c r="J179" i="519"/>
  <c r="J179" i="519" a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W177" i="519" s="1"/>
  <c r="N177" i="519"/>
  <c r="K177" i="519" a="1"/>
  <c r="K177" i="519" s="1"/>
  <c r="M177" i="519" s="1"/>
  <c r="J177" i="519" a="1"/>
  <c r="J177" i="519" s="1"/>
  <c r="H177" i="519"/>
  <c r="V176" i="519"/>
  <c r="W176" i="519" s="1"/>
  <c r="N176" i="519"/>
  <c r="K176" i="519" a="1"/>
  <c r="K176" i="519" s="1"/>
  <c r="M176" i="519" s="1"/>
  <c r="J176" i="519" a="1"/>
  <c r="J176" i="519" s="1"/>
  <c r="H176" i="519"/>
  <c r="W175" i="519"/>
  <c r="V175" i="519"/>
  <c r="V196" i="519" s="1"/>
  <c r="N175" i="519"/>
  <c r="N196" i="519" s="1"/>
  <c r="K175" i="519" a="1"/>
  <c r="K175" i="519" s="1"/>
  <c r="M175" i="519" s="1"/>
  <c r="J175" i="519" a="1"/>
  <c r="J175" i="519" s="1"/>
  <c r="H175" i="519"/>
  <c r="H196" i="519" s="1"/>
  <c r="X168" i="519"/>
  <c r="Q520" i="519" s="1"/>
  <c r="X167" i="519"/>
  <c r="Q519" i="519" s="1"/>
  <c r="G167" i="519"/>
  <c r="C167" i="519"/>
  <c r="X166" i="519"/>
  <c r="Q518" i="519" s="1"/>
  <c r="I166" i="519"/>
  <c r="E166" i="519"/>
  <c r="K166" i="519" s="1"/>
  <c r="M166" i="519" s="1"/>
  <c r="I165" i="519"/>
  <c r="E165" i="519"/>
  <c r="K165" i="519" s="1"/>
  <c r="M165" i="519" s="1"/>
  <c r="I164" i="519"/>
  <c r="E164" i="519"/>
  <c r="K164" i="519" s="1"/>
  <c r="M164" i="519" s="1"/>
  <c r="X163" i="519"/>
  <c r="Q515" i="519" s="1"/>
  <c r="I163" i="519"/>
  <c r="I167" i="519" s="1"/>
  <c r="E163" i="519"/>
  <c r="K163" i="519" s="1"/>
  <c r="AA160" i="519"/>
  <c r="Z160" i="519"/>
  <c r="Y160" i="519"/>
  <c r="X160" i="519"/>
  <c r="U160" i="519"/>
  <c r="T160" i="519"/>
  <c r="S160" i="519"/>
  <c r="R160" i="519"/>
  <c r="Q160" i="519"/>
  <c r="P160" i="519"/>
  <c r="O160" i="519"/>
  <c r="R168" i="519" s="1"/>
  <c r="I160" i="519"/>
  <c r="G160" i="519"/>
  <c r="C520" i="519" s="1"/>
  <c r="H159" i="519"/>
  <c r="H158" i="519"/>
  <c r="H157" i="519"/>
  <c r="V156" i="519"/>
  <c r="W156" i="519" s="1"/>
  <c r="N156" i="519"/>
  <c r="K156" i="519"/>
  <c r="K156" i="519" a="1"/>
  <c r="J156" i="519" a="1"/>
  <c r="J156" i="519" s="1"/>
  <c r="H156" i="519"/>
  <c r="D156" i="519"/>
  <c r="V155" i="519"/>
  <c r="W155" i="519" s="1"/>
  <c r="N155" i="519"/>
  <c r="K155" i="519" a="1"/>
  <c r="K155" i="519" s="1"/>
  <c r="M155" i="519" s="1"/>
  <c r="J155" i="519" a="1"/>
  <c r="J155" i="519" s="1"/>
  <c r="H155" i="519"/>
  <c r="H154" i="519"/>
  <c r="H153" i="519"/>
  <c r="V152" i="519"/>
  <c r="W152" i="519" s="1"/>
  <c r="N152" i="519"/>
  <c r="K152" i="519" a="1"/>
  <c r="K152" i="519" s="1"/>
  <c r="M152" i="519" s="1"/>
  <c r="J152" i="519" a="1"/>
  <c r="J152" i="519" s="1"/>
  <c r="H152" i="519"/>
  <c r="V151" i="519"/>
  <c r="W151" i="519" s="1"/>
  <c r="N151" i="519"/>
  <c r="K151" i="519"/>
  <c r="M151" i="519" s="1"/>
  <c r="K151" i="519" a="1"/>
  <c r="J151" i="519"/>
  <c r="J151" i="519" a="1"/>
  <c r="H151" i="519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W148" i="519" s="1"/>
  <c r="N148" i="519"/>
  <c r="K148" i="519"/>
  <c r="M148" i="519" s="1"/>
  <c r="K148" i="519" a="1"/>
  <c r="J148" i="519"/>
  <c r="J148" i="519" a="1"/>
  <c r="H148" i="519"/>
  <c r="V147" i="519"/>
  <c r="W147" i="519" s="1"/>
  <c r="N147" i="519"/>
  <c r="K147" i="519" a="1"/>
  <c r="K147" i="519" s="1"/>
  <c r="M147" i="519" s="1"/>
  <c r="J147" i="519" a="1"/>
  <c r="J147" i="519" s="1"/>
  <c r="H147" i="519"/>
  <c r="V146" i="519"/>
  <c r="V160" i="519" s="1"/>
  <c r="W160" i="519" s="1"/>
  <c r="N146" i="519"/>
  <c r="N160" i="519" s="1"/>
  <c r="K146" i="519" a="1"/>
  <c r="K146" i="519" s="1"/>
  <c r="K160" i="519" s="1"/>
  <c r="J146" i="519" a="1"/>
  <c r="J146" i="519" s="1"/>
  <c r="H146" i="519"/>
  <c r="H160" i="519" s="1"/>
  <c r="AA145" i="519"/>
  <c r="Z145" i="519"/>
  <c r="Y145" i="519"/>
  <c r="X145" i="519"/>
  <c r="U145" i="519"/>
  <c r="T145" i="519"/>
  <c r="S145" i="519"/>
  <c r="Q145" i="519"/>
  <c r="P145" i="519"/>
  <c r="O145" i="519"/>
  <c r="R167" i="519" s="1"/>
  <c r="I145" i="519"/>
  <c r="G145" i="519"/>
  <c r="C519" i="519" s="1"/>
  <c r="V144" i="519"/>
  <c r="W144" i="519" s="1"/>
  <c r="N144" i="519"/>
  <c r="K144" i="519" a="1"/>
  <c r="K144" i="519" s="1"/>
  <c r="M144" i="519" s="1"/>
  <c r="J144" i="519" a="1"/>
  <c r="J144" i="519" s="1"/>
  <c r="H144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5" i="519" s="1"/>
  <c r="K138" i="519" a="1"/>
  <c r="K138" i="519" s="1"/>
  <c r="J138" i="519" a="1"/>
  <c r="J138" i="519" s="1"/>
  <c r="H138" i="519"/>
  <c r="H145" i="519" s="1"/>
  <c r="AA137" i="519"/>
  <c r="Z137" i="519"/>
  <c r="Y137" i="519"/>
  <c r="X137" i="519"/>
  <c r="U137" i="519"/>
  <c r="T137" i="519"/>
  <c r="S137" i="519"/>
  <c r="Q137" i="519"/>
  <c r="P137" i="519"/>
  <c r="O137" i="519"/>
  <c r="R166" i="519" s="1"/>
  <c r="I137" i="519"/>
  <c r="G137" i="519"/>
  <c r="C518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W130" i="519"/>
  <c r="V130" i="519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W126" i="519"/>
  <c r="V126" i="519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W122" i="519"/>
  <c r="V122" i="519"/>
  <c r="N122" i="519"/>
  <c r="N137" i="519" s="1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5" i="519" s="1"/>
  <c r="I121" i="519"/>
  <c r="G121" i="519"/>
  <c r="C517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W114" i="519"/>
  <c r="V114" i="519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W102" i="519"/>
  <c r="V102" i="519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W96" i="519"/>
  <c r="V96" i="519"/>
  <c r="N96" i="519"/>
  <c r="K96" i="519" a="1"/>
  <c r="K96" i="519" s="1"/>
  <c r="M96" i="519" s="1"/>
  <c r="J96" i="519" a="1"/>
  <c r="J96" i="519" s="1"/>
  <c r="H96" i="519"/>
  <c r="W95" i="519"/>
  <c r="V95" i="519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W93" i="519"/>
  <c r="V93" i="519"/>
  <c r="N93" i="519"/>
  <c r="K93" i="519" a="1"/>
  <c r="K93" i="519" s="1"/>
  <c r="M93" i="519" s="1"/>
  <c r="J93" i="519" a="1"/>
  <c r="J93" i="519" s="1"/>
  <c r="H93" i="519"/>
  <c r="W92" i="519"/>
  <c r="V92" i="519"/>
  <c r="N92" i="519"/>
  <c r="K92" i="519" a="1"/>
  <c r="K92" i="519" s="1"/>
  <c r="M92" i="519" s="1"/>
  <c r="J92" i="519" a="1"/>
  <c r="J92" i="519" s="1"/>
  <c r="H92" i="519"/>
  <c r="W91" i="519"/>
  <c r="V91" i="519"/>
  <c r="N91" i="519"/>
  <c r="K91" i="519" a="1"/>
  <c r="K91" i="519" s="1"/>
  <c r="M91" i="519" s="1"/>
  <c r="J91" i="519" a="1"/>
  <c r="J91" i="519" s="1"/>
  <c r="H91" i="519"/>
  <c r="W90" i="519"/>
  <c r="V90" i="519"/>
  <c r="N90" i="519"/>
  <c r="K90" i="519" a="1"/>
  <c r="K90" i="519" s="1"/>
  <c r="M90" i="519" s="1"/>
  <c r="J90" i="519" a="1"/>
  <c r="J90" i="519" s="1"/>
  <c r="H90" i="519"/>
  <c r="W89" i="519"/>
  <c r="V89" i="519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W87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4" i="519" s="1"/>
  <c r="I86" i="519"/>
  <c r="G86" i="519"/>
  <c r="C516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W69" i="519"/>
  <c r="V69" i="519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W65" i="519"/>
  <c r="V65" i="519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W61" i="519"/>
  <c r="V61" i="519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W57" i="519"/>
  <c r="V57" i="519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W45" i="519"/>
  <c r="V45" i="519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W43" i="519"/>
  <c r="V43" i="519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W41" i="519"/>
  <c r="V41" i="519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W39" i="519"/>
  <c r="V39" i="519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W37" i="519"/>
  <c r="V37" i="519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1" i="519" s="1"/>
  <c r="Z28" i="519"/>
  <c r="Z161" i="519" s="1"/>
  <c r="Y28" i="519"/>
  <c r="Y161" i="519" s="1"/>
  <c r="X28" i="519"/>
  <c r="X161" i="519" s="1"/>
  <c r="U28" i="519"/>
  <c r="U161" i="519" s="1"/>
  <c r="T28" i="519"/>
  <c r="T161" i="519" s="1"/>
  <c r="S28" i="519"/>
  <c r="S161" i="519" s="1"/>
  <c r="R28" i="519"/>
  <c r="R161" i="519" s="1"/>
  <c r="Q28" i="519"/>
  <c r="Q161" i="519" s="1"/>
  <c r="P28" i="519"/>
  <c r="O28" i="519"/>
  <c r="I28" i="519"/>
  <c r="I161" i="519" s="1"/>
  <c r="B169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W21" i="519"/>
  <c r="V21" i="519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W11" i="519"/>
  <c r="V11" i="519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W7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289" i="519" l="1"/>
  <c r="J457" i="519" a="1"/>
  <c r="J457" i="519" s="1"/>
  <c r="J254" i="519" a="1"/>
  <c r="J254" i="519" s="1"/>
  <c r="J289" i="519" a="1"/>
  <c r="J289" i="519" s="1"/>
  <c r="J28" i="519" a="1"/>
  <c r="J28" i="519" s="1"/>
  <c r="T524" i="519" a="1"/>
  <c r="T524" i="519" s="1"/>
  <c r="J525" i="519"/>
  <c r="Q525" i="519" s="1"/>
  <c r="R525" i="519" s="1"/>
  <c r="J526" i="519"/>
  <c r="Q526" i="519" s="1"/>
  <c r="K313" i="519"/>
  <c r="W314" i="519"/>
  <c r="W328" i="519" s="1"/>
  <c r="N305" i="519"/>
  <c r="N329" i="519" s="1"/>
  <c r="B338" i="519" s="1"/>
  <c r="E338" i="519" s="1"/>
  <c r="V289" i="519"/>
  <c r="W289" i="519" s="1"/>
  <c r="W255" i="519"/>
  <c r="M254" i="519"/>
  <c r="M196" i="519"/>
  <c r="W196" i="519"/>
  <c r="H289" i="519"/>
  <c r="H329" i="519" s="1"/>
  <c r="E336" i="519" s="1"/>
  <c r="K289" i="519"/>
  <c r="N473" i="519"/>
  <c r="N481" i="519"/>
  <c r="W474" i="519"/>
  <c r="H457" i="519"/>
  <c r="V457" i="519"/>
  <c r="W457" i="519" s="1"/>
  <c r="M364" i="519"/>
  <c r="J364" i="519" a="1"/>
  <c r="J364" i="519" s="1"/>
  <c r="N364" i="519"/>
  <c r="W343" i="519"/>
  <c r="N422" i="519"/>
  <c r="M137" i="519"/>
  <c r="H137" i="519"/>
  <c r="V137" i="519"/>
  <c r="W137" i="519" s="1"/>
  <c r="W146" i="519"/>
  <c r="J160" i="519" a="1"/>
  <c r="J160" i="519" s="1"/>
  <c r="J137" i="519" a="1"/>
  <c r="J137" i="519" s="1"/>
  <c r="N161" i="519"/>
  <c r="B170" i="519" s="1"/>
  <c r="N121" i="519"/>
  <c r="J121" i="519" a="1"/>
  <c r="J121" i="519" s="1"/>
  <c r="H86" i="519"/>
  <c r="V86" i="519"/>
  <c r="W86" i="519" s="1"/>
  <c r="H28" i="519"/>
  <c r="H161" i="519" s="1"/>
  <c r="E168" i="519" s="1"/>
  <c r="M28" i="519"/>
  <c r="W28" i="519"/>
  <c r="M29" i="519"/>
  <c r="M86" i="519" s="1"/>
  <c r="K86" i="519"/>
  <c r="E170" i="519"/>
  <c r="K121" i="519"/>
  <c r="M87" i="519"/>
  <c r="M121" i="519" s="1"/>
  <c r="K28" i="519"/>
  <c r="X164" i="519"/>
  <c r="P161" i="519"/>
  <c r="X165" i="519" s="1"/>
  <c r="W29" i="519"/>
  <c r="J86" i="519" a="1"/>
  <c r="J86" i="519" s="1"/>
  <c r="K518" i="519"/>
  <c r="K145" i="519"/>
  <c r="M138" i="519"/>
  <c r="M145" i="519" s="1"/>
  <c r="K167" i="519"/>
  <c r="M163" i="519"/>
  <c r="K305" i="519"/>
  <c r="M290" i="519"/>
  <c r="M305" i="519" s="1"/>
  <c r="C515" i="519"/>
  <c r="G161" i="519"/>
  <c r="C511" i="519"/>
  <c r="R163" i="519"/>
  <c r="O161" i="519"/>
  <c r="K516" i="519"/>
  <c r="K517" i="519"/>
  <c r="K519" i="519"/>
  <c r="K520" i="519"/>
  <c r="K137" i="519"/>
  <c r="V145" i="519"/>
  <c r="W145" i="519" s="1"/>
  <c r="E167" i="519"/>
  <c r="J196" i="519" a="1"/>
  <c r="J196" i="519" s="1"/>
  <c r="K196" i="519"/>
  <c r="X332" i="519"/>
  <c r="P329" i="519"/>
  <c r="X333" i="519" s="1"/>
  <c r="X338" i="519" s="1"/>
  <c r="Z335" i="519" s="1"/>
  <c r="K254" i="519"/>
  <c r="V305" i="519"/>
  <c r="W305" i="519" s="1"/>
  <c r="W329" i="519" s="1"/>
  <c r="K328" i="519"/>
  <c r="J145" i="519" a="1"/>
  <c r="J145" i="519" s="1"/>
  <c r="M146" i="519"/>
  <c r="M160" i="519" s="1"/>
  <c r="X170" i="519"/>
  <c r="Z166" i="519" s="1"/>
  <c r="J329" i="519" a="1"/>
  <c r="J329" i="519" s="1"/>
  <c r="M336" i="519" s="1"/>
  <c r="B336" i="519"/>
  <c r="O329" i="519"/>
  <c r="R331" i="519"/>
  <c r="R332" i="519"/>
  <c r="M255" i="519"/>
  <c r="M289" i="519" s="1"/>
  <c r="M306" i="519"/>
  <c r="M313" i="519" s="1"/>
  <c r="M314" i="519"/>
  <c r="M328" i="519" s="1"/>
  <c r="W364" i="519"/>
  <c r="K331" i="519"/>
  <c r="K364" i="519"/>
  <c r="K422" i="519"/>
  <c r="M423" i="519"/>
  <c r="M457" i="519" s="1"/>
  <c r="K457" i="519"/>
  <c r="B505" i="519"/>
  <c r="J498" i="519" a="1"/>
  <c r="J498" i="519" s="1"/>
  <c r="M505" i="519" s="1"/>
  <c r="R500" i="519"/>
  <c r="X500" i="519"/>
  <c r="O498" i="519"/>
  <c r="X501" i="519" s="1"/>
  <c r="M365" i="519"/>
  <c r="M422" i="519" s="1"/>
  <c r="V422" i="519"/>
  <c r="W422" i="519" s="1"/>
  <c r="M458" i="519"/>
  <c r="M473" i="519" s="1"/>
  <c r="K473" i="519"/>
  <c r="K481" i="519"/>
  <c r="K497" i="519"/>
  <c r="M482" i="519"/>
  <c r="M497" i="519" s="1"/>
  <c r="W423" i="519"/>
  <c r="W458" i="519"/>
  <c r="M474" i="519"/>
  <c r="M481" i="519" s="1"/>
  <c r="R504" i="519"/>
  <c r="H497" i="519"/>
  <c r="H498" i="519" s="1"/>
  <c r="E505" i="519" s="1"/>
  <c r="N497" i="519"/>
  <c r="N498" i="519" s="1"/>
  <c r="B507" i="519" s="1"/>
  <c r="W482" i="519"/>
  <c r="W497" i="519" s="1"/>
  <c r="R524" i="519"/>
  <c r="Q527" i="519"/>
  <c r="S525" i="519" a="1"/>
  <c r="S525" i="519" s="1"/>
  <c r="M500" i="519"/>
  <c r="M285" i="518"/>
  <c r="M284" i="518"/>
  <c r="M283" i="518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J263" i="518" a="1"/>
  <c r="J263" i="518" s="1"/>
  <c r="J262" i="518" a="1"/>
  <c r="J262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5" i="518" a="1"/>
  <c r="K285" i="518" s="1"/>
  <c r="K284" i="518" a="1"/>
  <c r="K284" i="518" s="1"/>
  <c r="K283" i="518" a="1"/>
  <c r="K283" i="518" s="1"/>
  <c r="I260" i="518"/>
  <c r="I259" i="518"/>
  <c r="I312" i="518"/>
  <c r="I306" i="518"/>
  <c r="I283" i="518"/>
  <c r="I284" i="518"/>
  <c r="I285" i="518"/>
  <c r="I179" i="518"/>
  <c r="I175" i="518"/>
  <c r="I117" i="518"/>
  <c r="J527" i="519" l="1"/>
  <c r="S527" i="519" s="1" a="1"/>
  <c r="S527" i="519" s="1"/>
  <c r="R526" i="519"/>
  <c r="R527" i="519" s="1"/>
  <c r="S526" i="519" a="1"/>
  <c r="S526" i="519" s="1"/>
  <c r="M329" i="519"/>
  <c r="G510" i="519"/>
  <c r="M498" i="519"/>
  <c r="M161" i="519"/>
  <c r="E507" i="519"/>
  <c r="C512" i="519"/>
  <c r="G512" i="519" s="1"/>
  <c r="R507" i="519"/>
  <c r="T500" i="519" s="1" a="1"/>
  <c r="T500" i="519" s="1"/>
  <c r="M331" i="519"/>
  <c r="K335" i="519"/>
  <c r="M335" i="519" s="1"/>
  <c r="Z337" i="519"/>
  <c r="Z331" i="519" a="1"/>
  <c r="Z331" i="519" s="1"/>
  <c r="Z336" i="519"/>
  <c r="Z332" i="519"/>
  <c r="Z167" i="519"/>
  <c r="K515" i="519"/>
  <c r="R170" i="519"/>
  <c r="C521" i="519"/>
  <c r="E515" i="519" s="1"/>
  <c r="M167" i="519"/>
  <c r="Q516" i="519"/>
  <c r="Z164" i="519"/>
  <c r="V161" i="519"/>
  <c r="I170" i="519" s="1"/>
  <c r="X507" i="519"/>
  <c r="Z501" i="519" s="1"/>
  <c r="K498" i="519"/>
  <c r="R338" i="519"/>
  <c r="T331" i="519" s="1" a="1"/>
  <c r="T331" i="519" s="1"/>
  <c r="Z163" i="519" a="1"/>
  <c r="Z163" i="519" s="1"/>
  <c r="Z169" i="519"/>
  <c r="V498" i="519"/>
  <c r="Z334" i="519"/>
  <c r="Z333" i="519"/>
  <c r="K329" i="519"/>
  <c r="Z168" i="519"/>
  <c r="B168" i="519"/>
  <c r="C510" i="519" s="1"/>
  <c r="J161" i="519" a="1"/>
  <c r="J161" i="519" s="1"/>
  <c r="M168" i="519" s="1"/>
  <c r="V329" i="519"/>
  <c r="I338" i="519" s="1"/>
  <c r="M338" i="519" s="1" a="1"/>
  <c r="M338" i="519" s="1"/>
  <c r="Q517" i="519"/>
  <c r="Z165" i="519"/>
  <c r="K161" i="519"/>
  <c r="E169" i="519" s="1"/>
  <c r="W161" i="519"/>
  <c r="G284" i="518"/>
  <c r="G175" i="518"/>
  <c r="G179" i="518"/>
  <c r="G283" i="518"/>
  <c r="G149" i="518"/>
  <c r="G113" i="518"/>
  <c r="G116" i="518"/>
  <c r="G117" i="518"/>
  <c r="P527" i="518"/>
  <c r="O527" i="518"/>
  <c r="N527" i="518"/>
  <c r="M527" i="518"/>
  <c r="L527" i="518"/>
  <c r="K527" i="518"/>
  <c r="I527" i="518"/>
  <c r="H527" i="518"/>
  <c r="G527" i="518"/>
  <c r="F527" i="518"/>
  <c r="E527" i="518"/>
  <c r="D527" i="518"/>
  <c r="C526" i="518"/>
  <c r="T526" i="518" s="1" a="1"/>
  <c r="T526" i="518" s="1"/>
  <c r="C525" i="518"/>
  <c r="T525" i="518" s="1" a="1"/>
  <c r="T525" i="518" s="1"/>
  <c r="J524" i="518"/>
  <c r="Q524" i="518" s="1"/>
  <c r="R524" i="518" s="1"/>
  <c r="C524" i="518"/>
  <c r="G508" i="518"/>
  <c r="N508" i="518" s="1"/>
  <c r="X506" i="518"/>
  <c r="X505" i="518"/>
  <c r="X504" i="518"/>
  <c r="G504" i="518"/>
  <c r="C504" i="518"/>
  <c r="X503" i="518"/>
  <c r="I503" i="518"/>
  <c r="E503" i="518"/>
  <c r="K503" i="518" s="1"/>
  <c r="M503" i="518" s="1"/>
  <c r="X502" i="518"/>
  <c r="I502" i="518"/>
  <c r="E502" i="518"/>
  <c r="K502" i="518" s="1"/>
  <c r="M502" i="518" s="1"/>
  <c r="I501" i="518"/>
  <c r="E501" i="518"/>
  <c r="K501" i="518" s="1"/>
  <c r="M501" i="518" s="1"/>
  <c r="I500" i="518"/>
  <c r="I504" i="518" s="1"/>
  <c r="E500" i="518"/>
  <c r="E504" i="518" s="1"/>
  <c r="AA497" i="518"/>
  <c r="Z497" i="518"/>
  <c r="Y497" i="518"/>
  <c r="X497" i="518"/>
  <c r="U497" i="518"/>
  <c r="T497" i="518"/>
  <c r="S497" i="518"/>
  <c r="R497" i="518"/>
  <c r="Q497" i="518"/>
  <c r="P497" i="518"/>
  <c r="O497" i="518"/>
  <c r="I497" i="518"/>
  <c r="G497" i="518"/>
  <c r="J497" i="518" s="1" a="1"/>
  <c r="J497" i="518" s="1"/>
  <c r="H496" i="518"/>
  <c r="H495" i="518"/>
  <c r="H494" i="518"/>
  <c r="D493" i="518"/>
  <c r="H493" i="518" s="1"/>
  <c r="V492" i="518"/>
  <c r="W492" i="518" s="1"/>
  <c r="N492" i="518"/>
  <c r="K492" i="518" a="1"/>
  <c r="K492" i="518" s="1"/>
  <c r="M492" i="518" s="1"/>
  <c r="J492" i="518" a="1"/>
  <c r="J492" i="518" s="1"/>
  <c r="H492" i="518"/>
  <c r="H491" i="518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W488" i="518" s="1"/>
  <c r="N488" i="518"/>
  <c r="K488" i="518"/>
  <c r="M488" i="518" s="1"/>
  <c r="K488" i="518" a="1"/>
  <c r="J488" i="518"/>
  <c r="J488" i="518" a="1"/>
  <c r="H488" i="518"/>
  <c r="H487" i="518"/>
  <c r="H486" i="518"/>
  <c r="V485" i="518"/>
  <c r="W485" i="518" s="1"/>
  <c r="N485" i="518"/>
  <c r="K485" i="518" a="1"/>
  <c r="K485" i="518" s="1"/>
  <c r="M485" i="518" s="1"/>
  <c r="J485" i="518" a="1"/>
  <c r="J485" i="518" s="1"/>
  <c r="H485" i="518"/>
  <c r="V484" i="518"/>
  <c r="W484" i="518" s="1"/>
  <c r="N484" i="518"/>
  <c r="K484" i="518" a="1"/>
  <c r="K484" i="518" s="1"/>
  <c r="M484" i="518" s="1"/>
  <c r="J484" i="518" a="1"/>
  <c r="J484" i="518" s="1"/>
  <c r="H484" i="518"/>
  <c r="V483" i="518"/>
  <c r="W483" i="518" s="1"/>
  <c r="N483" i="518"/>
  <c r="K483" i="518" a="1"/>
  <c r="K483" i="518" s="1"/>
  <c r="M483" i="518" s="1"/>
  <c r="J483" i="518" a="1"/>
  <c r="J483" i="518" s="1"/>
  <c r="H483" i="518"/>
  <c r="V482" i="518"/>
  <c r="V497" i="518" s="1"/>
  <c r="N482" i="518"/>
  <c r="N497" i="518" s="1"/>
  <c r="K482" i="518" a="1"/>
  <c r="K482" i="518" s="1"/>
  <c r="K497" i="518" s="1"/>
  <c r="J482" i="518" a="1"/>
  <c r="J482" i="518" s="1"/>
  <c r="H482" i="518"/>
  <c r="H497" i="518" s="1"/>
  <c r="AA481" i="518"/>
  <c r="Z481" i="518"/>
  <c r="Y481" i="518"/>
  <c r="X481" i="518"/>
  <c r="U481" i="518"/>
  <c r="T481" i="518"/>
  <c r="S481" i="518"/>
  <c r="Q481" i="518"/>
  <c r="P481" i="518"/>
  <c r="O481" i="518"/>
  <c r="R504" i="518" s="1"/>
  <c r="I481" i="518"/>
  <c r="G481" i="518"/>
  <c r="J481" i="518" s="1" a="1"/>
  <c r="J481" i="518" s="1"/>
  <c r="V480" i="518"/>
  <c r="W480" i="518" s="1"/>
  <c r="N480" i="518"/>
  <c r="K480" i="518" a="1"/>
  <c r="K480" i="518" s="1"/>
  <c r="M480" i="518" s="1"/>
  <c r="J480" i="518" a="1"/>
  <c r="J480" i="518" s="1"/>
  <c r="H480" i="518"/>
  <c r="H479" i="518"/>
  <c r="V478" i="518"/>
  <c r="W478" i="518" s="1"/>
  <c r="N478" i="518"/>
  <c r="K478" i="518" a="1"/>
  <c r="K478" i="518" s="1"/>
  <c r="M478" i="518" s="1"/>
  <c r="J478" i="518" a="1"/>
  <c r="J478" i="518" s="1"/>
  <c r="H478" i="518"/>
  <c r="V477" i="518"/>
  <c r="W477" i="518" s="1"/>
  <c r="N477" i="518"/>
  <c r="K477" i="518"/>
  <c r="M477" i="518" s="1"/>
  <c r="K477" i="518" a="1"/>
  <c r="J477" i="518"/>
  <c r="J477" i="518" a="1"/>
  <c r="H477" i="518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K475" i="518" a="1"/>
  <c r="K475" i="518" s="1"/>
  <c r="M475" i="518" s="1"/>
  <c r="J475" i="518" a="1"/>
  <c r="J475" i="518" s="1"/>
  <c r="H475" i="518"/>
  <c r="V474" i="518"/>
  <c r="N474" i="518"/>
  <c r="N481" i="518" s="1"/>
  <c r="K474" i="518" a="1"/>
  <c r="K474" i="518" s="1"/>
  <c r="J474" i="518" a="1"/>
  <c r="J474" i="518" s="1"/>
  <c r="H474" i="518"/>
  <c r="H481" i="518" s="1"/>
  <c r="AA473" i="518"/>
  <c r="Z473" i="518"/>
  <c r="Y473" i="518"/>
  <c r="X473" i="518"/>
  <c r="U473" i="518"/>
  <c r="T473" i="518"/>
  <c r="S473" i="518"/>
  <c r="Q473" i="518"/>
  <c r="P473" i="518"/>
  <c r="O473" i="518"/>
  <c r="I473" i="518"/>
  <c r="G473" i="518"/>
  <c r="J473" i="518" s="1" a="1"/>
  <c r="J473" i="518" s="1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M471" i="518"/>
  <c r="K471" i="518" a="1"/>
  <c r="K471" i="518" s="1"/>
  <c r="J471" i="518" a="1"/>
  <c r="J471" i="518" s="1"/>
  <c r="H471" i="518"/>
  <c r="W470" i="518"/>
  <c r="V470" i="518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 a="1"/>
  <c r="K469" i="518" s="1"/>
  <c r="M469" i="518" s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W466" i="518"/>
  <c r="V466" i="518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/>
  <c r="M465" i="518" s="1"/>
  <c r="K465" i="518" a="1"/>
  <c r="J465" i="518" a="1"/>
  <c r="J465" i="518" s="1"/>
  <c r="H465" i="518"/>
  <c r="W464" i="518"/>
  <c r="V464" i="518"/>
  <c r="N464" i="518"/>
  <c r="K464" i="518" a="1"/>
  <c r="K464" i="518" s="1"/>
  <c r="M464" i="518" s="1"/>
  <c r="J464" i="518" a="1"/>
  <c r="J464" i="518" s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W462" i="518"/>
  <c r="V462" i="518"/>
  <c r="N462" i="518"/>
  <c r="K462" i="518" a="1"/>
  <c r="K462" i="518" s="1"/>
  <c r="M462" i="518" s="1"/>
  <c r="J462" i="518" a="1"/>
  <c r="J462" i="518" s="1"/>
  <c r="H462" i="518"/>
  <c r="W461" i="518"/>
  <c r="V461" i="518"/>
  <c r="N461" i="518"/>
  <c r="K461" i="518" a="1"/>
  <c r="K461" i="518" s="1"/>
  <c r="M461" i="518" s="1"/>
  <c r="J461" i="518" a="1"/>
  <c r="J461" i="518" s="1"/>
  <c r="H461" i="518"/>
  <c r="V460" i="518"/>
  <c r="W460" i="518" s="1"/>
  <c r="N460" i="518"/>
  <c r="K460" i="518"/>
  <c r="M460" i="518" s="1"/>
  <c r="K460" i="518" a="1"/>
  <c r="J460" i="518"/>
  <c r="J460" i="518" a="1"/>
  <c r="H460" i="518"/>
  <c r="V459" i="518"/>
  <c r="W459" i="518" s="1"/>
  <c r="N459" i="518"/>
  <c r="K459" i="518"/>
  <c r="M459" i="518" s="1"/>
  <c r="K459" i="518" a="1"/>
  <c r="J459" i="518" a="1"/>
  <c r="J459" i="518" s="1"/>
  <c r="H459" i="518"/>
  <c r="W458" i="518"/>
  <c r="V458" i="518"/>
  <c r="N458" i="518"/>
  <c r="N473" i="518" s="1"/>
  <c r="K458" i="518" a="1"/>
  <c r="K458" i="518" s="1"/>
  <c r="J458" i="518" a="1"/>
  <c r="J458" i="518" s="1"/>
  <c r="H458" i="518"/>
  <c r="AA457" i="518"/>
  <c r="Z457" i="518"/>
  <c r="Y457" i="518"/>
  <c r="X457" i="518"/>
  <c r="U457" i="518"/>
  <c r="T457" i="518"/>
  <c r="S457" i="518"/>
  <c r="R457" i="518"/>
  <c r="Q457" i="518"/>
  <c r="P457" i="518"/>
  <c r="O457" i="518"/>
  <c r="R502" i="518" s="1"/>
  <c r="I457" i="518"/>
  <c r="G457" i="518"/>
  <c r="J457" i="518" s="1" a="1"/>
  <c r="J457" i="518" s="1"/>
  <c r="V456" i="518"/>
  <c r="W456" i="518" s="1"/>
  <c r="N456" i="518"/>
  <c r="K456" i="518" a="1"/>
  <c r="K456" i="518" s="1"/>
  <c r="M456" i="518" s="1"/>
  <c r="J456" i="518" a="1"/>
  <c r="J456" i="518" s="1"/>
  <c r="H456" i="518"/>
  <c r="W455" i="518"/>
  <c r="V455" i="518"/>
  <c r="N455" i="518"/>
  <c r="K455" i="518" a="1"/>
  <c r="K455" i="518" s="1"/>
  <c r="M455" i="518" s="1"/>
  <c r="J455" i="518" a="1"/>
  <c r="J455" i="518" s="1"/>
  <c r="H455" i="518"/>
  <c r="V454" i="518"/>
  <c r="W454" i="518" s="1"/>
  <c r="N454" i="518"/>
  <c r="K454" i="518" a="1"/>
  <c r="K454" i="518" s="1"/>
  <c r="M454" i="518" s="1"/>
  <c r="J454" i="518" a="1"/>
  <c r="J454" i="518" s="1"/>
  <c r="H454" i="518"/>
  <c r="K453" i="518" a="1"/>
  <c r="K453" i="518" s="1"/>
  <c r="M453" i="518" s="1"/>
  <c r="H453" i="518"/>
  <c r="K452" i="518" a="1"/>
  <c r="K452" i="518" s="1"/>
  <c r="M452" i="518" s="1"/>
  <c r="H452" i="518"/>
  <c r="K451" i="518" a="1"/>
  <c r="K451" i="518" s="1"/>
  <c r="M451" i="518" s="1"/>
  <c r="H451" i="518"/>
  <c r="V450" i="518"/>
  <c r="W450" i="518" s="1"/>
  <c r="N450" i="518"/>
  <c r="K450" i="518"/>
  <c r="M450" i="518" s="1"/>
  <c r="K450" i="518" a="1"/>
  <c r="J450" i="518"/>
  <c r="J450" i="518" a="1"/>
  <c r="H450" i="518"/>
  <c r="V449" i="518"/>
  <c r="W449" i="518" s="1"/>
  <c r="N449" i="518"/>
  <c r="K449" i="518" a="1"/>
  <c r="K449" i="518" s="1"/>
  <c r="M449" i="518" s="1"/>
  <c r="J449" i="518" a="1"/>
  <c r="J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N446" i="518"/>
  <c r="K446" i="518"/>
  <c r="M446" i="518" s="1"/>
  <c r="K446" i="518" a="1"/>
  <c r="H446" i="518"/>
  <c r="N445" i="518"/>
  <c r="K445" i="518" a="1"/>
  <c r="K445" i="518" s="1"/>
  <c r="M445" i="518" s="1"/>
  <c r="H445" i="518"/>
  <c r="N444" i="518"/>
  <c r="K444" i="518" a="1"/>
  <c r="K444" i="518" s="1"/>
  <c r="M444" i="518" s="1"/>
  <c r="H444" i="518"/>
  <c r="N443" i="518"/>
  <c r="K443" i="518" a="1"/>
  <c r="K443" i="518" s="1"/>
  <c r="M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W440" i="518"/>
  <c r="V440" i="518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V434" i="518"/>
  <c r="W434" i="518" s="1"/>
  <c r="N434" i="518"/>
  <c r="K434" i="518"/>
  <c r="M434" i="518" s="1"/>
  <c r="K434" i="518" a="1"/>
  <c r="J434" i="518"/>
  <c r="J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W432" i="518"/>
  <c r="V432" i="518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N430" i="518"/>
  <c r="K430" i="518"/>
  <c r="M430" i="518" s="1"/>
  <c r="K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W428" i="518"/>
  <c r="V428" i="518"/>
  <c r="N428" i="518"/>
  <c r="K428" i="518" a="1"/>
  <c r="K428" i="518" s="1"/>
  <c r="M428" i="518" s="1"/>
  <c r="J428" i="518" a="1"/>
  <c r="J428" i="518" s="1"/>
  <c r="H428" i="518"/>
  <c r="V427" i="518"/>
  <c r="W427" i="518" s="1"/>
  <c r="N427" i="518"/>
  <c r="K427" i="518" a="1"/>
  <c r="K427" i="518" s="1"/>
  <c r="M427" i="518" s="1"/>
  <c r="J427" i="518" a="1"/>
  <c r="J427" i="518" s="1"/>
  <c r="H427" i="518"/>
  <c r="V426" i="518"/>
  <c r="W426" i="518" s="1"/>
  <c r="N426" i="518"/>
  <c r="K426" i="518"/>
  <c r="M426" i="518" s="1"/>
  <c r="K426" i="518" a="1"/>
  <c r="J426" i="518"/>
  <c r="J426" i="518" a="1"/>
  <c r="H426" i="518"/>
  <c r="V425" i="518"/>
  <c r="W425" i="518" s="1"/>
  <c r="N425" i="518"/>
  <c r="K425" i="518" a="1"/>
  <c r="K425" i="518" s="1"/>
  <c r="M425" i="518" s="1"/>
  <c r="J425" i="518" a="1"/>
  <c r="J425" i="518" s="1"/>
  <c r="H425" i="518"/>
  <c r="W424" i="518"/>
  <c r="V424" i="518"/>
  <c r="N424" i="518"/>
  <c r="K424" i="518" a="1"/>
  <c r="K424" i="518" s="1"/>
  <c r="M424" i="518" s="1"/>
  <c r="J424" i="518" a="1"/>
  <c r="J424" i="518" s="1"/>
  <c r="H424" i="518"/>
  <c r="V423" i="518"/>
  <c r="V457" i="518" s="1"/>
  <c r="W457" i="518" s="1"/>
  <c r="N423" i="518"/>
  <c r="K423" i="518" a="1"/>
  <c r="K423" i="518" s="1"/>
  <c r="J423" i="518" a="1"/>
  <c r="J423" i="518" s="1"/>
  <c r="H423" i="518"/>
  <c r="H457" i="518" s="1"/>
  <c r="AA422" i="518"/>
  <c r="Z422" i="518"/>
  <c r="Y422" i="518"/>
  <c r="X422" i="518"/>
  <c r="U422" i="518"/>
  <c r="T422" i="518"/>
  <c r="S422" i="518"/>
  <c r="R422" i="518"/>
  <c r="Q422" i="518"/>
  <c r="P422" i="518"/>
  <c r="O422" i="518"/>
  <c r="I422" i="518"/>
  <c r="G422" i="518"/>
  <c r="K421" i="518"/>
  <c r="M421" i="518" s="1"/>
  <c r="K421" i="518" a="1"/>
  <c r="H421" i="518"/>
  <c r="K420" i="518" a="1"/>
  <c r="K420" i="518" s="1"/>
  <c r="M420" i="518" s="1"/>
  <c r="H420" i="518"/>
  <c r="K419" i="518"/>
  <c r="M419" i="518" s="1"/>
  <c r="K419" i="518" a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K415" i="518" a="1"/>
  <c r="K415" i="518" s="1"/>
  <c r="M415" i="518" s="1"/>
  <c r="H415" i="518"/>
  <c r="K414" i="518" a="1"/>
  <c r="K414" i="518" s="1"/>
  <c r="M414" i="518" s="1"/>
  <c r="H414" i="518"/>
  <c r="K413" i="518" a="1"/>
  <c r="K413" i="518" s="1"/>
  <c r="M413" i="518" s="1"/>
  <c r="H413" i="518"/>
  <c r="K412" i="518" a="1"/>
  <c r="K412" i="518" s="1"/>
  <c r="M412" i="518" s="1"/>
  <c r="H412" i="518"/>
  <c r="V411" i="518"/>
  <c r="W411" i="518" s="1"/>
  <c r="N411" i="518"/>
  <c r="K411" i="518"/>
  <c r="M411" i="518" s="1"/>
  <c r="K411" i="518" a="1"/>
  <c r="J411" i="518"/>
  <c r="J411" i="518" a="1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W409" i="518"/>
  <c r="V409" i="518"/>
  <c r="N409" i="518"/>
  <c r="K409" i="518" a="1"/>
  <c r="K409" i="518" s="1"/>
  <c r="M409" i="518" s="1"/>
  <c r="J409" i="518" a="1"/>
  <c r="J409" i="518" s="1"/>
  <c r="H409" i="518"/>
  <c r="V408" i="518"/>
  <c r="W408" i="518" s="1"/>
  <c r="N408" i="518"/>
  <c r="K408" i="518" a="1"/>
  <c r="K408" i="518" s="1"/>
  <c r="M408" i="518" s="1"/>
  <c r="J408" i="518" a="1"/>
  <c r="J408" i="518" s="1"/>
  <c r="H408" i="518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/>
  <c r="M405" i="518" s="1"/>
  <c r="K405" i="518" a="1"/>
  <c r="J405" i="518"/>
  <c r="J405" i="518" a="1"/>
  <c r="H405" i="518"/>
  <c r="H404" i="518"/>
  <c r="K403" i="518"/>
  <c r="K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W401" i="518"/>
  <c r="V401" i="518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W397" i="518"/>
  <c r="V397" i="518"/>
  <c r="N397" i="518"/>
  <c r="K397" i="518" a="1"/>
  <c r="K397" i="518" s="1"/>
  <c r="M397" i="518" s="1"/>
  <c r="J397" i="518" a="1"/>
  <c r="J397" i="518" s="1"/>
  <c r="H397" i="518"/>
  <c r="V396" i="518"/>
  <c r="W396" i="518" s="1"/>
  <c r="N396" i="518"/>
  <c r="K396" i="518" a="1"/>
  <c r="K396" i="518" s="1"/>
  <c r="M396" i="518" s="1"/>
  <c r="J396" i="518" a="1"/>
  <c r="J396" i="518" s="1"/>
  <c r="H396" i="518"/>
  <c r="V395" i="518"/>
  <c r="W395" i="518" s="1"/>
  <c r="N395" i="518"/>
  <c r="K395" i="518"/>
  <c r="M395" i="518" s="1"/>
  <c r="K395" i="518" a="1"/>
  <c r="J395" i="518"/>
  <c r="J395" i="518" a="1"/>
  <c r="H395" i="518"/>
  <c r="V394" i="518"/>
  <c r="W394" i="518" s="1"/>
  <c r="N394" i="518"/>
  <c r="K394" i="518" a="1"/>
  <c r="K394" i="518" s="1"/>
  <c r="M394" i="518" s="1"/>
  <c r="J394" i="518" a="1"/>
  <c r="J394" i="518" s="1"/>
  <c r="H394" i="518"/>
  <c r="W393" i="518"/>
  <c r="V393" i="518"/>
  <c r="N393" i="518"/>
  <c r="K393" i="518" a="1"/>
  <c r="K393" i="518" s="1"/>
  <c r="M393" i="518" s="1"/>
  <c r="J393" i="518" a="1"/>
  <c r="J393" i="518" s="1"/>
  <c r="H393" i="518"/>
  <c r="K392" i="518"/>
  <c r="M392" i="518" s="1"/>
  <c r="K392" i="518" a="1"/>
  <c r="H392" i="518"/>
  <c r="K391" i="518" a="1"/>
  <c r="K391" i="518" s="1"/>
  <c r="M391" i="518" s="1"/>
  <c r="H391" i="518"/>
  <c r="K390" i="518"/>
  <c r="M390" i="518" s="1"/>
  <c r="K390" i="518" a="1"/>
  <c r="H390" i="518"/>
  <c r="K389" i="518" a="1"/>
  <c r="K389" i="518" s="1"/>
  <c r="M389" i="518" s="1"/>
  <c r="H389" i="518"/>
  <c r="N388" i="518"/>
  <c r="K388" i="518" a="1"/>
  <c r="K388" i="518" s="1"/>
  <c r="M388" i="518" s="1"/>
  <c r="H388" i="518"/>
  <c r="N387" i="518"/>
  <c r="K387" i="518" a="1"/>
  <c r="K387" i="518" s="1"/>
  <c r="M387" i="518" s="1"/>
  <c r="H387" i="518"/>
  <c r="N386" i="518"/>
  <c r="K386" i="518" a="1"/>
  <c r="K386" i="518" s="1"/>
  <c r="M386" i="518" s="1"/>
  <c r="H386" i="518"/>
  <c r="N385" i="518"/>
  <c r="K385" i="518" a="1"/>
  <c r="K385" i="518" s="1"/>
  <c r="M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W381" i="518"/>
  <c r="V381" i="518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W377" i="518"/>
  <c r="V377" i="518"/>
  <c r="N377" i="518"/>
  <c r="K377" i="518" a="1"/>
  <c r="K377" i="518" s="1"/>
  <c r="M377" i="518" s="1"/>
  <c r="J377" i="518" a="1"/>
  <c r="J377" i="518" s="1"/>
  <c r="H377" i="518"/>
  <c r="V376" i="518"/>
  <c r="W376" i="518" s="1"/>
  <c r="N376" i="518"/>
  <c r="K376" i="518" a="1"/>
  <c r="K376" i="518" s="1"/>
  <c r="M376" i="518" s="1"/>
  <c r="J376" i="518" a="1"/>
  <c r="J376" i="518" s="1"/>
  <c r="H376" i="518"/>
  <c r="V375" i="518"/>
  <c r="W375" i="518" s="1"/>
  <c r="N375" i="518"/>
  <c r="K375" i="518"/>
  <c r="M375" i="518" s="1"/>
  <c r="K375" i="518" a="1"/>
  <c r="J375" i="518"/>
  <c r="J375" i="518" a="1"/>
  <c r="H375" i="518"/>
  <c r="V374" i="518"/>
  <c r="W374" i="518" s="1"/>
  <c r="N374" i="518"/>
  <c r="K374" i="518" a="1"/>
  <c r="K374" i="518" s="1"/>
  <c r="M374" i="518" s="1"/>
  <c r="J374" i="518" a="1"/>
  <c r="J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K372" i="518"/>
  <c r="M372" i="518" s="1"/>
  <c r="K372" i="518" a="1"/>
  <c r="H372" i="518"/>
  <c r="K371" i="518" a="1"/>
  <c r="K371" i="518" s="1"/>
  <c r="M371" i="518" s="1"/>
  <c r="H371" i="518"/>
  <c r="K370" i="518" a="1"/>
  <c r="K370" i="518" s="1"/>
  <c r="M370" i="518" s="1"/>
  <c r="H370" i="518"/>
  <c r="V369" i="518"/>
  <c r="W369" i="518" s="1"/>
  <c r="N369" i="518"/>
  <c r="K369" i="518" a="1"/>
  <c r="K369" i="518" s="1"/>
  <c r="M369" i="518" s="1"/>
  <c r="J369" i="518" a="1"/>
  <c r="J369" i="518" s="1"/>
  <c r="H369" i="518"/>
  <c r="V368" i="518"/>
  <c r="W368" i="518" s="1"/>
  <c r="N368" i="518"/>
  <c r="K368" i="518"/>
  <c r="M368" i="518" s="1"/>
  <c r="K368" i="518" a="1"/>
  <c r="J368" i="518"/>
  <c r="J368" i="518" a="1"/>
  <c r="H368" i="518"/>
  <c r="V367" i="518"/>
  <c r="W367" i="518" s="1"/>
  <c r="N367" i="518"/>
  <c r="K367" i="518" a="1"/>
  <c r="K367" i="518" s="1"/>
  <c r="M367" i="518" s="1"/>
  <c r="J367" i="518" a="1"/>
  <c r="J367" i="518" s="1"/>
  <c r="H367" i="518"/>
  <c r="K366" i="518"/>
  <c r="K366" i="518" a="1"/>
  <c r="H366" i="518"/>
  <c r="V365" i="518"/>
  <c r="W365" i="518" s="1"/>
  <c r="N365" i="518"/>
  <c r="N422" i="518" s="1"/>
  <c r="K365" i="518" a="1"/>
  <c r="K365" i="518" s="1"/>
  <c r="J365" i="518" a="1"/>
  <c r="J365" i="518" s="1"/>
  <c r="H365" i="518"/>
  <c r="H422" i="518" s="1"/>
  <c r="AA364" i="518"/>
  <c r="AA498" i="518" s="1"/>
  <c r="Z364" i="518"/>
  <c r="Z498" i="518" s="1"/>
  <c r="Y364" i="518"/>
  <c r="Y498" i="518" s="1"/>
  <c r="X364" i="518"/>
  <c r="X498" i="518" s="1"/>
  <c r="U364" i="518"/>
  <c r="U498" i="518" s="1"/>
  <c r="T364" i="518"/>
  <c r="T498" i="518" s="1"/>
  <c r="S364" i="518"/>
  <c r="S498" i="518" s="1"/>
  <c r="R364" i="518"/>
  <c r="R498" i="518" s="1"/>
  <c r="Q364" i="518"/>
  <c r="Q498" i="518" s="1"/>
  <c r="P364" i="518"/>
  <c r="P498" i="518" s="1"/>
  <c r="O364" i="518"/>
  <c r="I364" i="518"/>
  <c r="I498" i="518" s="1"/>
  <c r="B506" i="518" s="1"/>
  <c r="G364" i="518"/>
  <c r="G498" i="518" s="1"/>
  <c r="V363" i="518"/>
  <c r="W363" i="518" s="1"/>
  <c r="N363" i="518"/>
  <c r="K363" i="518" a="1"/>
  <c r="K363" i="518" s="1"/>
  <c r="M363" i="518" s="1"/>
  <c r="J363" i="518" a="1"/>
  <c r="J363" i="518" s="1"/>
  <c r="H363" i="518"/>
  <c r="V362" i="518"/>
  <c r="W362" i="518" s="1"/>
  <c r="N362" i="518"/>
  <c r="K362" i="518"/>
  <c r="M362" i="518" s="1"/>
  <c r="K362" i="518" a="1"/>
  <c r="J362" i="518"/>
  <c r="J362" i="518" a="1"/>
  <c r="H362" i="518"/>
  <c r="K361" i="518" a="1"/>
  <c r="K361" i="518" s="1"/>
  <c r="M361" i="518" s="1"/>
  <c r="H361" i="518"/>
  <c r="K360" i="518" a="1"/>
  <c r="K360" i="518" s="1"/>
  <c r="M360" i="518" s="1"/>
  <c r="H360" i="518"/>
  <c r="K359" i="518" a="1"/>
  <c r="K359" i="518" s="1"/>
  <c r="M359" i="518" s="1"/>
  <c r="H359" i="518"/>
  <c r="K358" i="518" a="1"/>
  <c r="K358" i="518" s="1"/>
  <c r="M358" i="518" s="1"/>
  <c r="H358" i="518"/>
  <c r="V357" i="518"/>
  <c r="W357" i="518" s="1"/>
  <c r="N357" i="518"/>
  <c r="K357" i="518" a="1"/>
  <c r="K357" i="518" s="1"/>
  <c r="M357" i="518" s="1"/>
  <c r="J357" i="518" a="1"/>
  <c r="J357" i="518" s="1"/>
  <c r="H357" i="518"/>
  <c r="V356" i="518"/>
  <c r="W356" i="518" s="1"/>
  <c r="N356" i="518"/>
  <c r="K356" i="518"/>
  <c r="M356" i="518" s="1"/>
  <c r="K356" i="518" a="1"/>
  <c r="J356" i="518"/>
  <c r="J356" i="518" a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H354" i="518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K350" i="518" a="1"/>
  <c r="K350" i="518" s="1"/>
  <c r="M350" i="518" s="1"/>
  <c r="H350" i="518"/>
  <c r="K349" i="518" a="1"/>
  <c r="K349" i="518" s="1"/>
  <c r="M349" i="518" s="1"/>
  <c r="H349" i="518"/>
  <c r="W348" i="518"/>
  <c r="V348" i="518"/>
  <c r="N348" i="518"/>
  <c r="K348" i="518" a="1"/>
  <c r="K348" i="518" s="1"/>
  <c r="M348" i="518" s="1"/>
  <c r="J348" i="518" a="1"/>
  <c r="J348" i="518" s="1"/>
  <c r="H348" i="518"/>
  <c r="V347" i="518"/>
  <c r="W347" i="518" s="1"/>
  <c r="N347" i="518"/>
  <c r="K347" i="518" a="1"/>
  <c r="K347" i="518" s="1"/>
  <c r="M347" i="518" s="1"/>
  <c r="J347" i="518" a="1"/>
  <c r="J347" i="518" s="1"/>
  <c r="H347" i="518"/>
  <c r="V346" i="518"/>
  <c r="W346" i="518" s="1"/>
  <c r="N346" i="518"/>
  <c r="K346" i="518"/>
  <c r="M346" i="518" s="1"/>
  <c r="K346" i="518" a="1"/>
  <c r="J346" i="518"/>
  <c r="J346" i="518" a="1"/>
  <c r="H346" i="518"/>
  <c r="V345" i="518"/>
  <c r="W345" i="518" s="1"/>
  <c r="N345" i="518"/>
  <c r="K345" i="518" a="1"/>
  <c r="K345" i="518" s="1"/>
  <c r="M345" i="518" s="1"/>
  <c r="J345" i="518" a="1"/>
  <c r="J345" i="518" s="1"/>
  <c r="H345" i="518"/>
  <c r="W344" i="518"/>
  <c r="V344" i="518"/>
  <c r="N344" i="518"/>
  <c r="K344" i="518" a="1"/>
  <c r="K344" i="518" s="1"/>
  <c r="M344" i="518" s="1"/>
  <c r="J344" i="518" a="1"/>
  <c r="J344" i="518" s="1"/>
  <c r="H344" i="518"/>
  <c r="V343" i="518"/>
  <c r="V364" i="518" s="1"/>
  <c r="N343" i="518"/>
  <c r="N364" i="518" s="1"/>
  <c r="K343" i="518" a="1"/>
  <c r="K343" i="518" s="1"/>
  <c r="J343" i="518" a="1"/>
  <c r="J343" i="518" s="1"/>
  <c r="H343" i="518"/>
  <c r="H364" i="518" s="1"/>
  <c r="X337" i="518"/>
  <c r="X336" i="518"/>
  <c r="X335" i="518"/>
  <c r="G335" i="518"/>
  <c r="C335" i="518"/>
  <c r="X334" i="518"/>
  <c r="I334" i="518"/>
  <c r="E334" i="518"/>
  <c r="K334" i="518" s="1"/>
  <c r="M334" i="518" s="1"/>
  <c r="I333" i="518"/>
  <c r="E333" i="518"/>
  <c r="K333" i="518" s="1"/>
  <c r="M333" i="518" s="1"/>
  <c r="I332" i="518"/>
  <c r="E332" i="518"/>
  <c r="K332" i="518" s="1"/>
  <c r="M332" i="518" s="1"/>
  <c r="X331" i="518"/>
  <c r="I331" i="518"/>
  <c r="I335" i="518" s="1"/>
  <c r="E331" i="518"/>
  <c r="E335" i="518" s="1"/>
  <c r="AA328" i="518"/>
  <c r="Z328" i="518"/>
  <c r="Y328" i="518"/>
  <c r="X328" i="518"/>
  <c r="U328" i="518"/>
  <c r="T328" i="518"/>
  <c r="S328" i="518"/>
  <c r="R328" i="518"/>
  <c r="Q328" i="518"/>
  <c r="P328" i="518"/>
  <c r="O328" i="518"/>
  <c r="R336" i="518" s="1"/>
  <c r="I328" i="518"/>
  <c r="G328" i="518"/>
  <c r="K327" i="518" a="1"/>
  <c r="K327" i="518" s="1"/>
  <c r="H327" i="518"/>
  <c r="K326" i="518" a="1"/>
  <c r="K326" i="518" s="1"/>
  <c r="H326" i="518"/>
  <c r="K325" i="518"/>
  <c r="K325" i="518" a="1"/>
  <c r="H325" i="518"/>
  <c r="V324" i="518"/>
  <c r="W324" i="518" s="1"/>
  <c r="N324" i="518"/>
  <c r="K324" i="518" a="1"/>
  <c r="K324" i="518" s="1"/>
  <c r="D324" i="518"/>
  <c r="H324" i="518" s="1"/>
  <c r="H323" i="518"/>
  <c r="K322" i="518" a="1"/>
  <c r="K322" i="518" s="1"/>
  <c r="H322" i="518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 a="1"/>
  <c r="K319" i="518" s="1"/>
  <c r="M319" i="518" s="1"/>
  <c r="J319" i="518" a="1"/>
  <c r="J319" i="518" s="1"/>
  <c r="H319" i="518"/>
  <c r="H318" i="518"/>
  <c r="V317" i="518"/>
  <c r="W317" i="518" s="1"/>
  <c r="N317" i="518"/>
  <c r="K317" i="518" a="1"/>
  <c r="K317" i="518" s="1"/>
  <c r="M317" i="518" s="1"/>
  <c r="J317" i="518" a="1"/>
  <c r="J317" i="518" s="1"/>
  <c r="H317" i="518"/>
  <c r="V316" i="518"/>
  <c r="W316" i="518" s="1"/>
  <c r="N316" i="518"/>
  <c r="K316" i="518" a="1"/>
  <c r="K316" i="518" s="1"/>
  <c r="M316" i="518" s="1"/>
  <c r="J316" i="518" a="1"/>
  <c r="J316" i="518" s="1"/>
  <c r="H316" i="518"/>
  <c r="V315" i="518"/>
  <c r="W315" i="518" s="1"/>
  <c r="N315" i="518"/>
  <c r="K315" i="518"/>
  <c r="M315" i="518" s="1"/>
  <c r="K315" i="518" a="1"/>
  <c r="J315" i="518"/>
  <c r="J315" i="518" a="1"/>
  <c r="H315" i="518"/>
  <c r="V314" i="518"/>
  <c r="W314" i="518" s="1"/>
  <c r="N314" i="518"/>
  <c r="N328" i="518" s="1"/>
  <c r="K314" i="518" a="1"/>
  <c r="K314" i="518" s="1"/>
  <c r="J314" i="518" a="1"/>
  <c r="J314" i="518" s="1"/>
  <c r="H314" i="518"/>
  <c r="H328" i="518" s="1"/>
  <c r="AA313" i="518"/>
  <c r="Z313" i="518"/>
  <c r="Y313" i="518"/>
  <c r="X313" i="518"/>
  <c r="U313" i="518"/>
  <c r="T313" i="518"/>
  <c r="S313" i="518"/>
  <c r="Q313" i="518"/>
  <c r="P313" i="518"/>
  <c r="O313" i="518"/>
  <c r="R335" i="518" s="1"/>
  <c r="I313" i="518"/>
  <c r="G313" i="518"/>
  <c r="W312" i="518"/>
  <c r="V312" i="518"/>
  <c r="N312" i="518"/>
  <c r="K312" i="518"/>
  <c r="M312" i="518" s="1"/>
  <c r="K312" i="518" a="1"/>
  <c r="J312" i="518" a="1"/>
  <c r="J312" i="518" s="1"/>
  <c r="H312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 a="1"/>
  <c r="K309" i="518" s="1"/>
  <c r="M309" i="518" s="1"/>
  <c r="J309" i="518" a="1"/>
  <c r="J309" i="518" s="1"/>
  <c r="H309" i="518"/>
  <c r="V308" i="518"/>
  <c r="W308" i="518" s="1"/>
  <c r="N308" i="518"/>
  <c r="K308" i="518" a="1"/>
  <c r="K308" i="518" s="1"/>
  <c r="M308" i="518" s="1"/>
  <c r="J308" i="518" a="1"/>
  <c r="J308" i="518" s="1"/>
  <c r="H308" i="518"/>
  <c r="V307" i="518"/>
  <c r="W307" i="518" s="1"/>
  <c r="N307" i="518"/>
  <c r="K307" i="518"/>
  <c r="M307" i="518" s="1"/>
  <c r="K307" i="518" a="1"/>
  <c r="J307" i="518"/>
  <c r="J307" i="518" a="1"/>
  <c r="H307" i="518"/>
  <c r="V306" i="518"/>
  <c r="V313" i="518" s="1"/>
  <c r="N306" i="518"/>
  <c r="N313" i="518" s="1"/>
  <c r="K306" i="518" a="1"/>
  <c r="K306" i="518" s="1"/>
  <c r="J306" i="518" a="1"/>
  <c r="J306" i="518" s="1"/>
  <c r="H306" i="518"/>
  <c r="H313" i="518" s="1"/>
  <c r="AA305" i="518"/>
  <c r="Z305" i="518"/>
  <c r="Y305" i="518"/>
  <c r="X305" i="518"/>
  <c r="U305" i="518"/>
  <c r="T305" i="518"/>
  <c r="S305" i="518"/>
  <c r="Q305" i="518"/>
  <c r="P305" i="518"/>
  <c r="O305" i="518"/>
  <c r="R334" i="518" s="1"/>
  <c r="I305" i="518"/>
  <c r="G305" i="518"/>
  <c r="J305" i="518" s="1" a="1"/>
  <c r="J305" i="518" s="1"/>
  <c r="V304" i="518"/>
  <c r="W304" i="518" s="1"/>
  <c r="N304" i="518"/>
  <c r="K304" i="518" a="1"/>
  <c r="K304" i="518" s="1"/>
  <c r="M304" i="518" s="1"/>
  <c r="J304" i="518" a="1"/>
  <c r="J304" i="518" s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/>
  <c r="M302" i="518" s="1"/>
  <c r="K302" i="518" a="1"/>
  <c r="J302" i="518"/>
  <c r="J302" i="518" a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W300" i="518"/>
  <c r="V300" i="518"/>
  <c r="N300" i="518"/>
  <c r="K300" i="518" a="1"/>
  <c r="K300" i="518" s="1"/>
  <c r="M300" i="518" s="1"/>
  <c r="J300" i="518" a="1"/>
  <c r="J300" i="518" s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V298" i="518"/>
  <c r="W298" i="518" s="1"/>
  <c r="N298" i="518"/>
  <c r="K298" i="518"/>
  <c r="M298" i="518" s="1"/>
  <c r="K298" i="518" a="1"/>
  <c r="J298" i="518"/>
  <c r="J298" i="518" a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W296" i="518"/>
  <c r="V296" i="518"/>
  <c r="N296" i="518"/>
  <c r="K296" i="518" a="1"/>
  <c r="K296" i="518" s="1"/>
  <c r="M296" i="518" s="1"/>
  <c r="J296" i="518" a="1"/>
  <c r="J296" i="518" s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/>
  <c r="M294" i="518" s="1"/>
  <c r="K294" i="518" a="1"/>
  <c r="J294" i="518"/>
  <c r="J294" i="518" a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W292" i="518"/>
  <c r="V292" i="518"/>
  <c r="N292" i="518"/>
  <c r="K292" i="518" a="1"/>
  <c r="K292" i="518" s="1"/>
  <c r="M292" i="518" s="1"/>
  <c r="J292" i="518" a="1"/>
  <c r="J292" i="518" s="1"/>
  <c r="H292" i="518"/>
  <c r="V291" i="518"/>
  <c r="W291" i="518" s="1"/>
  <c r="N291" i="518"/>
  <c r="K291" i="518" a="1"/>
  <c r="K291" i="518" s="1"/>
  <c r="M291" i="518" s="1"/>
  <c r="J291" i="518" a="1"/>
  <c r="J291" i="518" s="1"/>
  <c r="H291" i="518"/>
  <c r="V290" i="518"/>
  <c r="V305" i="518" s="1"/>
  <c r="W305" i="518" s="1"/>
  <c r="N290" i="518"/>
  <c r="K290" i="518"/>
  <c r="M290" i="518" s="1"/>
  <c r="K290" i="518" a="1"/>
  <c r="J290" i="518"/>
  <c r="J290" i="518" a="1"/>
  <c r="H290" i="518"/>
  <c r="H305" i="518" s="1"/>
  <c r="AA289" i="518"/>
  <c r="Z289" i="518"/>
  <c r="Y289" i="518"/>
  <c r="X289" i="518"/>
  <c r="U289" i="518"/>
  <c r="T289" i="518"/>
  <c r="S289" i="518"/>
  <c r="R289" i="518"/>
  <c r="Q289" i="518"/>
  <c r="P289" i="518"/>
  <c r="O289" i="518"/>
  <c r="R333" i="518" s="1"/>
  <c r="I289" i="518"/>
  <c r="G289" i="518"/>
  <c r="V288" i="518"/>
  <c r="W288" i="518" s="1"/>
  <c r="N288" i="518"/>
  <c r="K288" i="518" a="1"/>
  <c r="K288" i="518" s="1"/>
  <c r="M288" i="518" s="1"/>
  <c r="J288" i="518" a="1"/>
  <c r="J288" i="518" s="1"/>
  <c r="H288" i="518"/>
  <c r="V287" i="518"/>
  <c r="W287" i="518" s="1"/>
  <c r="N287" i="518"/>
  <c r="K287" i="518" a="1"/>
  <c r="K287" i="518" s="1"/>
  <c r="M287" i="518" s="1"/>
  <c r="J287" i="518" a="1"/>
  <c r="J287" i="518" s="1"/>
  <c r="H287" i="518"/>
  <c r="V286" i="518"/>
  <c r="W286" i="518" s="1"/>
  <c r="N286" i="518"/>
  <c r="K286" i="518" a="1"/>
  <c r="K286" i="518" s="1"/>
  <c r="M286" i="518" s="1"/>
  <c r="J286" i="518" a="1"/>
  <c r="J286" i="518" s="1"/>
  <c r="H286" i="518"/>
  <c r="H285" i="518"/>
  <c r="H284" i="518"/>
  <c r="H283" i="518"/>
  <c r="V282" i="518"/>
  <c r="W282" i="518" s="1"/>
  <c r="N282" i="518"/>
  <c r="K282" i="518" a="1"/>
  <c r="K282" i="518" s="1"/>
  <c r="M282" i="518" s="1"/>
  <c r="H282" i="518"/>
  <c r="V281" i="518"/>
  <c r="W281" i="518" s="1"/>
  <c r="N281" i="518"/>
  <c r="K281" i="518"/>
  <c r="M281" i="518" s="1"/>
  <c r="K281" i="518" a="1"/>
  <c r="H281" i="518"/>
  <c r="N280" i="518"/>
  <c r="K280" i="518" a="1"/>
  <c r="K280" i="518" s="1"/>
  <c r="M280" i="518" s="1"/>
  <c r="H280" i="518"/>
  <c r="N279" i="518"/>
  <c r="K279" i="518" a="1"/>
  <c r="K279" i="518" s="1"/>
  <c r="M279" i="518" s="1"/>
  <c r="H279" i="518"/>
  <c r="N278" i="518"/>
  <c r="K278" i="518" a="1"/>
  <c r="K278" i="518" s="1"/>
  <c r="M278" i="518" s="1"/>
  <c r="H278" i="518"/>
  <c r="N277" i="518"/>
  <c r="K277" i="518"/>
  <c r="M277" i="518" s="1"/>
  <c r="K277" i="518" a="1"/>
  <c r="H277" i="518"/>
  <c r="N276" i="518"/>
  <c r="K276" i="518" a="1"/>
  <c r="K276" i="518" s="1"/>
  <c r="M276" i="518" s="1"/>
  <c r="H276" i="518"/>
  <c r="N275" i="518"/>
  <c r="K275" i="518" a="1"/>
  <c r="K275" i="518" s="1"/>
  <c r="M275" i="518" s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/>
  <c r="M273" i="518" s="1"/>
  <c r="K273" i="518" a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 a="1"/>
  <c r="K271" i="518" s="1"/>
  <c r="M271" i="518" s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/>
  <c r="M269" i="518" s="1"/>
  <c r="K269" i="518" a="1"/>
  <c r="H269" i="518"/>
  <c r="V268" i="518"/>
  <c r="W268" i="518" s="1"/>
  <c r="N268" i="518"/>
  <c r="K268" i="518" a="1"/>
  <c r="K268" i="518" s="1"/>
  <c r="M268" i="518" s="1"/>
  <c r="H268" i="518"/>
  <c r="W267" i="518"/>
  <c r="V267" i="518"/>
  <c r="N267" i="518"/>
  <c r="K267" i="518" a="1"/>
  <c r="K267" i="518" s="1"/>
  <c r="M267" i="518" s="1"/>
  <c r="H267" i="518"/>
  <c r="V266" i="518"/>
  <c r="W266" i="518" s="1"/>
  <c r="N266" i="518"/>
  <c r="K266" i="518" a="1"/>
  <c r="K266" i="518" s="1"/>
  <c r="M266" i="518" s="1"/>
  <c r="H266" i="518"/>
  <c r="V265" i="518"/>
  <c r="W265" i="518" s="1"/>
  <c r="N265" i="518"/>
  <c r="K265" i="518"/>
  <c r="M265" i="518" s="1"/>
  <c r="K265" i="518" a="1"/>
  <c r="H265" i="518"/>
  <c r="V264" i="518"/>
  <c r="W264" i="518" s="1"/>
  <c r="N264" i="518"/>
  <c r="K264" i="518" a="1"/>
  <c r="K264" i="518" s="1"/>
  <c r="M264" i="518" s="1"/>
  <c r="H264" i="518"/>
  <c r="W263" i="518"/>
  <c r="V263" i="518"/>
  <c r="N263" i="518"/>
  <c r="K263" i="518" a="1"/>
  <c r="K263" i="518" s="1"/>
  <c r="M263" i="518" s="1"/>
  <c r="H263" i="518"/>
  <c r="N262" i="518"/>
  <c r="K262" i="518" a="1"/>
  <c r="K262" i="518" s="1"/>
  <c r="M262" i="518" s="1"/>
  <c r="H262" i="518"/>
  <c r="V261" i="518"/>
  <c r="W261" i="518" s="1"/>
  <c r="N261" i="518"/>
  <c r="K261" i="518"/>
  <c r="M261" i="518" s="1"/>
  <c r="K261" i="518" a="1"/>
  <c r="J261" i="518"/>
  <c r="J261" i="518" a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W259" i="518"/>
  <c r="V259" i="518"/>
  <c r="N259" i="518"/>
  <c r="K259" i="518" a="1"/>
  <c r="K259" i="518" s="1"/>
  <c r="M259" i="518" s="1"/>
  <c r="J259" i="518" a="1"/>
  <c r="J259" i="518" s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W257" i="518" s="1"/>
  <c r="N257" i="518"/>
  <c r="K257" i="518"/>
  <c r="M257" i="518" s="1"/>
  <c r="K257" i="518" a="1"/>
  <c r="J257" i="518"/>
  <c r="J257" i="518" a="1"/>
  <c r="H257" i="518"/>
  <c r="V256" i="518"/>
  <c r="W256" i="518" s="1"/>
  <c r="N256" i="518"/>
  <c r="K256" i="518" a="1"/>
  <c r="K256" i="518" s="1"/>
  <c r="M256" i="518" s="1"/>
  <c r="J256" i="518" a="1"/>
  <c r="J256" i="518" s="1"/>
  <c r="H256" i="518"/>
  <c r="V255" i="518"/>
  <c r="V289" i="518" s="1"/>
  <c r="W289" i="518" s="1"/>
  <c r="N255" i="518"/>
  <c r="K255" i="518" a="1"/>
  <c r="K255" i="518" s="1"/>
  <c r="J255" i="518" a="1"/>
  <c r="J255" i="518" s="1"/>
  <c r="H255" i="518"/>
  <c r="AA254" i="518"/>
  <c r="Z254" i="518"/>
  <c r="Y254" i="518"/>
  <c r="X254" i="518"/>
  <c r="U254" i="518"/>
  <c r="T254" i="518"/>
  <c r="S254" i="518"/>
  <c r="R254" i="518"/>
  <c r="Q254" i="518"/>
  <c r="P254" i="518"/>
  <c r="O254" i="518"/>
  <c r="R332" i="518" s="1"/>
  <c r="I254" i="518"/>
  <c r="G254" i="518"/>
  <c r="J254" i="518" s="1" a="1"/>
  <c r="J254" i="518" s="1"/>
  <c r="H253" i="518"/>
  <c r="H252" i="518"/>
  <c r="H251" i="518"/>
  <c r="H250" i="518"/>
  <c r="H249" i="518"/>
  <c r="H248" i="518"/>
  <c r="K247" i="518" a="1"/>
  <c r="K247" i="518" s="1"/>
  <c r="M247" i="518" s="1"/>
  <c r="H247" i="518"/>
  <c r="K246" i="518" a="1"/>
  <c r="K246" i="518" s="1"/>
  <c r="M246" i="518" s="1"/>
  <c r="H246" i="518"/>
  <c r="K245" i="518" a="1"/>
  <c r="K245" i="518" s="1"/>
  <c r="M245" i="518" s="1"/>
  <c r="H245" i="518"/>
  <c r="K244" i="518" a="1"/>
  <c r="K244" i="518" s="1"/>
  <c r="M244" i="518" s="1"/>
  <c r="H244" i="518"/>
  <c r="W243" i="518"/>
  <c r="V243" i="518"/>
  <c r="N243" i="518"/>
  <c r="K243" i="518" a="1"/>
  <c r="K243" i="518" s="1"/>
  <c r="M243" i="518" s="1"/>
  <c r="J243" i="518" a="1"/>
  <c r="J243" i="518" s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V241" i="518"/>
  <c r="W241" i="518" s="1"/>
  <c r="N241" i="518"/>
  <c r="K241" i="518"/>
  <c r="M241" i="518" s="1"/>
  <c r="K241" i="518" a="1"/>
  <c r="J241" i="518"/>
  <c r="J241" i="518" a="1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M239" i="518"/>
  <c r="H239" i="518"/>
  <c r="W238" i="518"/>
  <c r="V238" i="518"/>
  <c r="N238" i="518"/>
  <c r="K238" i="518" a="1"/>
  <c r="K238" i="518" s="1"/>
  <c r="M238" i="518" s="1"/>
  <c r="J238" i="518" a="1"/>
  <c r="J238" i="518" s="1"/>
  <c r="H238" i="518"/>
  <c r="V237" i="518"/>
  <c r="W237" i="518" s="1"/>
  <c r="N237" i="518"/>
  <c r="K237" i="518" a="1"/>
  <c r="K237" i="518" s="1"/>
  <c r="M237" i="518" s="1"/>
  <c r="J237" i="518" a="1"/>
  <c r="J237" i="518" s="1"/>
  <c r="H237" i="518"/>
  <c r="K236" i="518" a="1"/>
  <c r="K236" i="518" s="1"/>
  <c r="M236" i="518" s="1"/>
  <c r="H236" i="518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/>
  <c r="M233" i="518" s="1"/>
  <c r="K233" i="518" a="1"/>
  <c r="J233" i="518"/>
  <c r="J233" i="518" a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W231" i="518"/>
  <c r="V231" i="518"/>
  <c r="N231" i="518"/>
  <c r="K231" i="518" a="1"/>
  <c r="K231" i="518" s="1"/>
  <c r="M231" i="518" s="1"/>
  <c r="J231" i="518" a="1"/>
  <c r="J231" i="518" s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/>
  <c r="M229" i="518" s="1"/>
  <c r="K229" i="518" a="1"/>
  <c r="J229" i="518"/>
  <c r="J229" i="518" a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W227" i="518"/>
  <c r="V227" i="518"/>
  <c r="N227" i="518"/>
  <c r="K227" i="518" a="1"/>
  <c r="K227" i="518" s="1"/>
  <c r="M227" i="518" s="1"/>
  <c r="J227" i="518" a="1"/>
  <c r="J227" i="518" s="1"/>
  <c r="H227" i="518"/>
  <c r="V226" i="518"/>
  <c r="W226" i="518" s="1"/>
  <c r="N226" i="518"/>
  <c r="K226" i="518" a="1"/>
  <c r="K226" i="518" s="1"/>
  <c r="M226" i="518" s="1"/>
  <c r="J226" i="518" a="1"/>
  <c r="J226" i="518" s="1"/>
  <c r="H226" i="518"/>
  <c r="V225" i="518"/>
  <c r="W225" i="518" s="1"/>
  <c r="N225" i="518"/>
  <c r="K225" i="518"/>
  <c r="M225" i="518" s="1"/>
  <c r="K225" i="518" a="1"/>
  <c r="J225" i="518"/>
  <c r="J225" i="518" a="1"/>
  <c r="H225" i="518"/>
  <c r="N224" i="518"/>
  <c r="K224" i="518" a="1"/>
  <c r="K224" i="518" s="1"/>
  <c r="M224" i="518" s="1"/>
  <c r="H224" i="518"/>
  <c r="N223" i="518"/>
  <c r="K223" i="518" a="1"/>
  <c r="K223" i="518" s="1"/>
  <c r="M223" i="518" s="1"/>
  <c r="H223" i="518"/>
  <c r="N222" i="518"/>
  <c r="K222" i="518" a="1"/>
  <c r="K222" i="518" s="1"/>
  <c r="M222" i="518" s="1"/>
  <c r="H222" i="518"/>
  <c r="N221" i="518"/>
  <c r="K221" i="518"/>
  <c r="M221" i="518" s="1"/>
  <c r="K221" i="518" a="1"/>
  <c r="H221" i="518"/>
  <c r="N220" i="518"/>
  <c r="K220" i="518" a="1"/>
  <c r="K220" i="518" s="1"/>
  <c r="M220" i="518" s="1"/>
  <c r="H220" i="518"/>
  <c r="N219" i="518"/>
  <c r="K219" i="518" a="1"/>
  <c r="K219" i="518" s="1"/>
  <c r="M219" i="518" s="1"/>
  <c r="H219" i="518"/>
  <c r="N218" i="518"/>
  <c r="K218" i="518" a="1"/>
  <c r="K218" i="518" s="1"/>
  <c r="M218" i="518" s="1"/>
  <c r="H218" i="518"/>
  <c r="N217" i="518"/>
  <c r="K217" i="518"/>
  <c r="M217" i="518" s="1"/>
  <c r="K217" i="518" a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W215" i="518"/>
  <c r="V215" i="518"/>
  <c r="N215" i="518"/>
  <c r="K215" i="518" a="1"/>
  <c r="K215" i="518" s="1"/>
  <c r="M215" i="518" s="1"/>
  <c r="J215" i="518" a="1"/>
  <c r="J215" i="518" s="1"/>
  <c r="H215" i="518"/>
  <c r="W214" i="518"/>
  <c r="V214" i="518"/>
  <c r="N214" i="518"/>
  <c r="K214" i="518" a="1"/>
  <c r="K214" i="518" s="1"/>
  <c r="M214" i="518" s="1"/>
  <c r="J214" i="518" a="1"/>
  <c r="J214" i="518" s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/>
  <c r="M212" i="518" s="1"/>
  <c r="K212" i="518" a="1"/>
  <c r="J212" i="518"/>
  <c r="J212" i="518" a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W210" i="518"/>
  <c r="V210" i="518"/>
  <c r="N210" i="518"/>
  <c r="K210" i="518" a="1"/>
  <c r="K210" i="518" s="1"/>
  <c r="M210" i="518" s="1"/>
  <c r="J210" i="518" a="1"/>
  <c r="J210" i="518" s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/>
  <c r="M208" i="518" s="1"/>
  <c r="K208" i="518" a="1"/>
  <c r="J208" i="518"/>
  <c r="J208" i="518" a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W206" i="518"/>
  <c r="V206" i="518"/>
  <c r="N206" i="518"/>
  <c r="K206" i="518" a="1"/>
  <c r="K206" i="518" s="1"/>
  <c r="M206" i="518" s="1"/>
  <c r="J206" i="518" a="1"/>
  <c r="J206" i="518" s="1"/>
  <c r="H206" i="518"/>
  <c r="V205" i="518"/>
  <c r="W205" i="518" s="1"/>
  <c r="N205" i="518"/>
  <c r="K205" i="518" a="1"/>
  <c r="K205" i="518" s="1"/>
  <c r="M205" i="518" s="1"/>
  <c r="J205" i="518" a="1"/>
  <c r="J205" i="518" s="1"/>
  <c r="H205" i="518"/>
  <c r="H204" i="518"/>
  <c r="H203" i="518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V200" i="518"/>
  <c r="W200" i="518" s="1"/>
  <c r="N200" i="518"/>
  <c r="K200" i="518"/>
  <c r="M200" i="518" s="1"/>
  <c r="K200" i="518" a="1"/>
  <c r="J200" i="518"/>
  <c r="J200" i="518" a="1"/>
  <c r="H200" i="518"/>
  <c r="V199" i="518"/>
  <c r="W199" i="518" s="1"/>
  <c r="N199" i="518"/>
  <c r="K199" i="518" a="1"/>
  <c r="K199" i="518" s="1"/>
  <c r="M199" i="518" s="1"/>
  <c r="J199" i="518" a="1"/>
  <c r="J199" i="518" s="1"/>
  <c r="H199" i="518"/>
  <c r="H198" i="518"/>
  <c r="V197" i="518"/>
  <c r="V254" i="518" s="1"/>
  <c r="W254" i="518" s="1"/>
  <c r="N197" i="518"/>
  <c r="K197" i="518" a="1"/>
  <c r="K197" i="518" s="1"/>
  <c r="J197" i="518" a="1"/>
  <c r="J197" i="518" s="1"/>
  <c r="H197" i="518"/>
  <c r="AA196" i="518"/>
  <c r="AA329" i="518" s="1"/>
  <c r="Z196" i="518"/>
  <c r="Z329" i="518" s="1"/>
  <c r="Y196" i="518"/>
  <c r="Y329" i="518" s="1"/>
  <c r="X196" i="518"/>
  <c r="X329" i="518" s="1"/>
  <c r="U196" i="518"/>
  <c r="U329" i="518" s="1"/>
  <c r="T196" i="518"/>
  <c r="T329" i="518" s="1"/>
  <c r="S196" i="518"/>
  <c r="S329" i="518" s="1"/>
  <c r="R196" i="518"/>
  <c r="R329" i="518" s="1"/>
  <c r="Q196" i="518"/>
  <c r="Q329" i="518" s="1"/>
  <c r="P196" i="518"/>
  <c r="O196" i="518"/>
  <c r="I196" i="518"/>
  <c r="I329" i="518" s="1"/>
  <c r="B337" i="518" s="1"/>
  <c r="G196" i="518"/>
  <c r="G329" i="518" s="1"/>
  <c r="V195" i="518"/>
  <c r="W195" i="518" s="1"/>
  <c r="N195" i="518"/>
  <c r="K195" i="518" a="1"/>
  <c r="K195" i="518" s="1"/>
  <c r="M195" i="518" s="1"/>
  <c r="J195" i="518" a="1"/>
  <c r="J195" i="518" s="1"/>
  <c r="H195" i="518"/>
  <c r="V194" i="518"/>
  <c r="W194" i="518" s="1"/>
  <c r="N194" i="518"/>
  <c r="K194" i="518"/>
  <c r="M194" i="518" s="1"/>
  <c r="K194" i="518" a="1"/>
  <c r="J194" i="518"/>
  <c r="J194" i="518" a="1"/>
  <c r="H194" i="518"/>
  <c r="K193" i="518" a="1"/>
  <c r="K193" i="518" s="1"/>
  <c r="M193" i="518" s="1"/>
  <c r="H193" i="518"/>
  <c r="K192" i="518" a="1"/>
  <c r="K192" i="518" s="1"/>
  <c r="M192" i="518" s="1"/>
  <c r="H192" i="518"/>
  <c r="K191" i="518" a="1"/>
  <c r="K191" i="518" s="1"/>
  <c r="M191" i="518" s="1"/>
  <c r="H191" i="518"/>
  <c r="K190" i="518" a="1"/>
  <c r="K190" i="518" s="1"/>
  <c r="M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V188" i="518"/>
  <c r="W188" i="518" s="1"/>
  <c r="N188" i="518"/>
  <c r="K188" i="518" a="1"/>
  <c r="K188" i="518" s="1"/>
  <c r="M188" i="518" s="1"/>
  <c r="J188" i="518" a="1"/>
  <c r="J188" i="518" s="1"/>
  <c r="H188" i="518"/>
  <c r="V187" i="518"/>
  <c r="W187" i="518" s="1"/>
  <c r="N187" i="518"/>
  <c r="K187" i="518" a="1"/>
  <c r="K187" i="518" s="1"/>
  <c r="M187" i="518" s="1"/>
  <c r="J187" i="518" a="1"/>
  <c r="J187" i="518" s="1"/>
  <c r="H187" i="518"/>
  <c r="N186" i="518"/>
  <c r="K186" i="518"/>
  <c r="M186" i="518" s="1"/>
  <c r="K186" i="518" a="1"/>
  <c r="J186" i="518"/>
  <c r="J186" i="518" a="1"/>
  <c r="H186" i="518"/>
  <c r="N185" i="518"/>
  <c r="K185" i="518" a="1"/>
  <c r="K185" i="518" s="1"/>
  <c r="M185" i="518" s="1"/>
  <c r="J185" i="518" a="1"/>
  <c r="J185" i="518" s="1"/>
  <c r="H185" i="518"/>
  <c r="V184" i="518"/>
  <c r="W184" i="518" s="1"/>
  <c r="N184" i="518"/>
  <c r="K184" i="518" a="1"/>
  <c r="K184" i="518" s="1"/>
  <c r="M184" i="518" s="1"/>
  <c r="J184" i="518" a="1"/>
  <c r="J184" i="518" s="1"/>
  <c r="H184" i="518"/>
  <c r="V183" i="518"/>
  <c r="W183" i="518" s="1"/>
  <c r="N183" i="518"/>
  <c r="K183" i="518" a="1"/>
  <c r="K183" i="518" s="1"/>
  <c r="M183" i="518" s="1"/>
  <c r="J183" i="518" a="1"/>
  <c r="J183" i="518" s="1"/>
  <c r="H183" i="518"/>
  <c r="N182" i="518"/>
  <c r="K182" i="518"/>
  <c r="M182" i="518" s="1"/>
  <c r="K182" i="518" a="1"/>
  <c r="H182" i="518"/>
  <c r="N181" i="518"/>
  <c r="K181" i="518" a="1"/>
  <c r="K181" i="518" s="1"/>
  <c r="M181" i="518" s="1"/>
  <c r="H181" i="518"/>
  <c r="W180" i="518"/>
  <c r="V180" i="518"/>
  <c r="N180" i="518"/>
  <c r="K180" i="518" a="1"/>
  <c r="K180" i="518" s="1"/>
  <c r="M180" i="518" s="1"/>
  <c r="J180" i="518" a="1"/>
  <c r="J180" i="518" s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/>
  <c r="M178" i="518" s="1"/>
  <c r="K178" i="518" a="1"/>
  <c r="J178" i="518"/>
  <c r="J178" i="518" a="1"/>
  <c r="H178" i="518"/>
  <c r="V177" i="518"/>
  <c r="W177" i="518" s="1"/>
  <c r="N177" i="518"/>
  <c r="K177" i="518" a="1"/>
  <c r="K177" i="518" s="1"/>
  <c r="M177" i="518" s="1"/>
  <c r="J177" i="518" a="1"/>
  <c r="J177" i="518" s="1"/>
  <c r="H177" i="518"/>
  <c r="W176" i="518"/>
  <c r="V176" i="518"/>
  <c r="N176" i="518"/>
  <c r="K176" i="518" a="1"/>
  <c r="K176" i="518" s="1"/>
  <c r="M176" i="518" s="1"/>
  <c r="J176" i="518" a="1"/>
  <c r="J176" i="518" s="1"/>
  <c r="H176" i="518"/>
  <c r="V175" i="518"/>
  <c r="V196" i="518" s="1"/>
  <c r="N175" i="518"/>
  <c r="N196" i="518" s="1"/>
  <c r="K175" i="518" a="1"/>
  <c r="K175" i="518" s="1"/>
  <c r="J175" i="518" a="1"/>
  <c r="J175" i="518" s="1"/>
  <c r="H175" i="518"/>
  <c r="H196" i="518" s="1"/>
  <c r="X168" i="518"/>
  <c r="Q520" i="518" s="1"/>
  <c r="X167" i="518"/>
  <c r="Q519" i="518" s="1"/>
  <c r="G167" i="518"/>
  <c r="C167" i="518"/>
  <c r="X166" i="518"/>
  <c r="Q518" i="518" s="1"/>
  <c r="I166" i="518"/>
  <c r="E166" i="518"/>
  <c r="K166" i="518" s="1"/>
  <c r="M166" i="518" s="1"/>
  <c r="I165" i="518"/>
  <c r="E165" i="518"/>
  <c r="K165" i="518" s="1"/>
  <c r="M165" i="518" s="1"/>
  <c r="I164" i="518"/>
  <c r="E164" i="518"/>
  <c r="K164" i="518" s="1"/>
  <c r="M164" i="518" s="1"/>
  <c r="X163" i="518"/>
  <c r="Q515" i="518" s="1"/>
  <c r="I163" i="518"/>
  <c r="I167" i="518" s="1"/>
  <c r="E163" i="518"/>
  <c r="E167" i="518" s="1"/>
  <c r="AA160" i="518"/>
  <c r="Z160" i="518"/>
  <c r="Y160" i="518"/>
  <c r="X160" i="518"/>
  <c r="U160" i="518"/>
  <c r="T160" i="518"/>
  <c r="S160" i="518"/>
  <c r="R160" i="518"/>
  <c r="Q160" i="518"/>
  <c r="P160" i="518"/>
  <c r="O160" i="518"/>
  <c r="I160" i="518"/>
  <c r="G160" i="518"/>
  <c r="C520" i="518" s="1"/>
  <c r="H159" i="518"/>
  <c r="H158" i="518"/>
  <c r="H157" i="518"/>
  <c r="V156" i="518"/>
  <c r="W156" i="518" s="1"/>
  <c r="N156" i="518"/>
  <c r="K156" i="518"/>
  <c r="K156" i="518" a="1"/>
  <c r="J156" i="518" a="1"/>
  <c r="J156" i="518" s="1"/>
  <c r="H156" i="518"/>
  <c r="D156" i="518"/>
  <c r="V155" i="518"/>
  <c r="W155" i="518" s="1"/>
  <c r="N155" i="518"/>
  <c r="K155" i="518" a="1"/>
  <c r="K155" i="518" s="1"/>
  <c r="M155" i="518" s="1"/>
  <c r="J155" i="518" a="1"/>
  <c r="J155" i="518" s="1"/>
  <c r="H155" i="518"/>
  <c r="H154" i="518"/>
  <c r="H153" i="518"/>
  <c r="V152" i="518"/>
  <c r="W152" i="518" s="1"/>
  <c r="N152" i="518"/>
  <c r="K152" i="518" a="1"/>
  <c r="K152" i="518" s="1"/>
  <c r="M152" i="518" s="1"/>
  <c r="J152" i="518" a="1"/>
  <c r="J152" i="518" s="1"/>
  <c r="H152" i="518"/>
  <c r="V151" i="518"/>
  <c r="W151" i="518" s="1"/>
  <c r="N151" i="518"/>
  <c r="K151" i="518"/>
  <c r="M151" i="518" s="1"/>
  <c r="K151" i="518" a="1"/>
  <c r="J151" i="518"/>
  <c r="J151" i="518" a="1"/>
  <c r="H151" i="518"/>
  <c r="H150" i="518"/>
  <c r="W149" i="518"/>
  <c r="V149" i="518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K148" i="518" a="1"/>
  <c r="K148" i="518" s="1"/>
  <c r="M148" i="518" s="1"/>
  <c r="J148" i="518" a="1"/>
  <c r="J148" i="518" s="1"/>
  <c r="H148" i="518"/>
  <c r="V147" i="518"/>
  <c r="W147" i="518" s="1"/>
  <c r="N147" i="518"/>
  <c r="K147" i="518" a="1"/>
  <c r="K147" i="518" s="1"/>
  <c r="M147" i="518" s="1"/>
  <c r="J147" i="518" a="1"/>
  <c r="J147" i="518" s="1"/>
  <c r="H147" i="518"/>
  <c r="V146" i="518"/>
  <c r="W146" i="518" s="1"/>
  <c r="N146" i="518"/>
  <c r="N160" i="518" s="1"/>
  <c r="K146" i="518" a="1"/>
  <c r="K146" i="518" s="1"/>
  <c r="J146" i="518" a="1"/>
  <c r="J146" i="518" s="1"/>
  <c r="H146" i="518"/>
  <c r="H160" i="518" s="1"/>
  <c r="AA145" i="518"/>
  <c r="Z145" i="518"/>
  <c r="Y145" i="518"/>
  <c r="X145" i="518"/>
  <c r="U145" i="518"/>
  <c r="T145" i="518"/>
  <c r="S145" i="518"/>
  <c r="Q145" i="518"/>
  <c r="P145" i="518"/>
  <c r="O145" i="518"/>
  <c r="R167" i="518" s="1"/>
  <c r="I145" i="518"/>
  <c r="G145" i="518"/>
  <c r="C519" i="518" s="1"/>
  <c r="W144" i="518"/>
  <c r="V144" i="518"/>
  <c r="N144" i="518"/>
  <c r="K144" i="518" a="1"/>
  <c r="K144" i="518" s="1"/>
  <c r="M144" i="518" s="1"/>
  <c r="J144" i="518" a="1"/>
  <c r="J144" i="518" s="1"/>
  <c r="H144" i="518"/>
  <c r="H143" i="518"/>
  <c r="W142" i="518"/>
  <c r="V142" i="518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W138" i="518"/>
  <c r="V138" i="518"/>
  <c r="V145" i="518" s="1"/>
  <c r="N138" i="518"/>
  <c r="N145" i="518" s="1"/>
  <c r="K138" i="518" a="1"/>
  <c r="K138" i="518" s="1"/>
  <c r="M138" i="518" s="1"/>
  <c r="J138" i="518" a="1"/>
  <c r="J138" i="518" s="1"/>
  <c r="H138" i="518"/>
  <c r="H145" i="518" s="1"/>
  <c r="AA137" i="518"/>
  <c r="Z137" i="518"/>
  <c r="Y137" i="518"/>
  <c r="X137" i="518"/>
  <c r="U137" i="518"/>
  <c r="T137" i="518"/>
  <c r="S137" i="518"/>
  <c r="Q137" i="518"/>
  <c r="P137" i="518"/>
  <c r="O137" i="518"/>
  <c r="R166" i="518" s="1"/>
  <c r="I137" i="518"/>
  <c r="G137" i="518"/>
  <c r="C518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W131" i="518"/>
  <c r="V131" i="518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W127" i="518"/>
  <c r="V127" i="518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W123" i="518"/>
  <c r="V123" i="518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H137" i="518" s="1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5" i="518" s="1"/>
  <c r="I121" i="518"/>
  <c r="G121" i="518"/>
  <c r="C517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W113" i="518"/>
  <c r="V113" i="518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W99" i="518"/>
  <c r="V99" i="518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W95" i="518"/>
  <c r="V95" i="518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4" i="518" s="1"/>
  <c r="I86" i="518"/>
  <c r="G86" i="518"/>
  <c r="C516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W72" i="518"/>
  <c r="V72" i="518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W64" i="518"/>
  <c r="V64" i="518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W60" i="518"/>
  <c r="V60" i="518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W48" i="518"/>
  <c r="V48" i="518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W44" i="518"/>
  <c r="V44" i="518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W40" i="518"/>
  <c r="V40" i="518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W32" i="518"/>
  <c r="V32" i="518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1" i="518" s="1"/>
  <c r="Z28" i="518"/>
  <c r="Z161" i="518" s="1"/>
  <c r="Y28" i="518"/>
  <c r="Y161" i="518" s="1"/>
  <c r="X28" i="518"/>
  <c r="X161" i="518" s="1"/>
  <c r="U28" i="518"/>
  <c r="U161" i="518" s="1"/>
  <c r="T28" i="518"/>
  <c r="T161" i="518" s="1"/>
  <c r="S28" i="518"/>
  <c r="S161" i="518" s="1"/>
  <c r="R28" i="518"/>
  <c r="R161" i="518" s="1"/>
  <c r="Q28" i="518"/>
  <c r="Q161" i="518" s="1"/>
  <c r="P28" i="518"/>
  <c r="X164" i="518" s="1"/>
  <c r="O28" i="518"/>
  <c r="I28" i="518"/>
  <c r="G28" i="518"/>
  <c r="J28" i="518" s="1" a="1"/>
  <c r="J28" i="518" s="1"/>
  <c r="W27" i="518"/>
  <c r="V27" i="518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W19" i="518"/>
  <c r="V19" i="518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W9" i="518"/>
  <c r="V9" i="518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I169" i="519" l="1"/>
  <c r="M169" i="519" s="1"/>
  <c r="O510" i="519" a="1"/>
  <c r="O510" i="519" s="1"/>
  <c r="E337" i="519"/>
  <c r="I337" i="519" s="1"/>
  <c r="M337" i="519" s="1"/>
  <c r="L329" i="519"/>
  <c r="I336" i="519" s="1"/>
  <c r="T337" i="519"/>
  <c r="T333" i="519"/>
  <c r="T334" i="519"/>
  <c r="T335" i="519"/>
  <c r="T336" i="519"/>
  <c r="E506" i="519"/>
  <c r="I506" i="519" s="1"/>
  <c r="M506" i="519" s="1"/>
  <c r="L498" i="519"/>
  <c r="I505" i="519" s="1"/>
  <c r="Z500" i="519" a="1"/>
  <c r="Z500" i="519" s="1"/>
  <c r="K521" i="519"/>
  <c r="T169" i="519"/>
  <c r="T166" i="519"/>
  <c r="T164" i="519"/>
  <c r="T165" i="519"/>
  <c r="T167" i="519"/>
  <c r="T168" i="519"/>
  <c r="L161" i="519"/>
  <c r="I168" i="519" s="1"/>
  <c r="I507" i="519"/>
  <c r="M507" i="519" s="1" a="1"/>
  <c r="M507" i="519" s="1"/>
  <c r="W498" i="519"/>
  <c r="Z506" i="519"/>
  <c r="Z504" i="519"/>
  <c r="Z503" i="519"/>
  <c r="Z505" i="519"/>
  <c r="Z502" i="519"/>
  <c r="K512" i="519"/>
  <c r="O512" i="519" s="1" a="1"/>
  <c r="O512" i="519" s="1"/>
  <c r="M170" i="519" a="1"/>
  <c r="M170" i="519" s="1"/>
  <c r="Q521" i="519"/>
  <c r="S517" i="519" s="1"/>
  <c r="E519" i="519"/>
  <c r="E520" i="519"/>
  <c r="E518" i="519"/>
  <c r="E516" i="519"/>
  <c r="E517" i="519"/>
  <c r="T163" i="519" a="1"/>
  <c r="T163" i="519" s="1"/>
  <c r="M515" i="519" a="1"/>
  <c r="M515" i="519" s="1"/>
  <c r="T332" i="519"/>
  <c r="T506" i="519"/>
  <c r="T501" i="519"/>
  <c r="T505" i="519"/>
  <c r="T503" i="519"/>
  <c r="T502" i="519"/>
  <c r="T504" i="519"/>
  <c r="J313" i="518" a="1"/>
  <c r="J313" i="518" s="1"/>
  <c r="J289" i="518" a="1"/>
  <c r="J289" i="518" s="1"/>
  <c r="I161" i="518"/>
  <c r="B169" i="518" s="1"/>
  <c r="C511" i="518" s="1"/>
  <c r="C527" i="518"/>
  <c r="J525" i="518"/>
  <c r="Q525" i="518" s="1"/>
  <c r="S525" i="518" s="1" a="1"/>
  <c r="S525" i="518" s="1"/>
  <c r="J526" i="518"/>
  <c r="Q526" i="518" s="1"/>
  <c r="K481" i="518"/>
  <c r="W482" i="518"/>
  <c r="R505" i="518"/>
  <c r="J422" i="518" a="1"/>
  <c r="J422" i="518" s="1"/>
  <c r="R501" i="518"/>
  <c r="N457" i="518"/>
  <c r="N498" i="518" s="1"/>
  <c r="B507" i="518" s="1"/>
  <c r="E507" i="518" s="1"/>
  <c r="H473" i="518"/>
  <c r="H498" i="518" s="1"/>
  <c r="E505" i="518" s="1"/>
  <c r="V473" i="518"/>
  <c r="W473" i="518" s="1"/>
  <c r="M305" i="518"/>
  <c r="N305" i="518"/>
  <c r="W290" i="518"/>
  <c r="N289" i="518"/>
  <c r="W255" i="518"/>
  <c r="H289" i="518"/>
  <c r="K289" i="518"/>
  <c r="W313" i="518"/>
  <c r="R168" i="518"/>
  <c r="N137" i="518"/>
  <c r="N121" i="518"/>
  <c r="N28" i="518"/>
  <c r="N86" i="518"/>
  <c r="V121" i="518"/>
  <c r="W121" i="518" s="1"/>
  <c r="J160" i="518" a="1"/>
  <c r="J160" i="518" s="1"/>
  <c r="M145" i="518"/>
  <c r="J145" i="518" a="1"/>
  <c r="J145" i="518" s="1"/>
  <c r="W145" i="518"/>
  <c r="K28" i="518"/>
  <c r="M7" i="518"/>
  <c r="M28" i="518" s="1"/>
  <c r="V28" i="518"/>
  <c r="C515" i="518"/>
  <c r="G161" i="518"/>
  <c r="O161" i="518"/>
  <c r="R163" i="518"/>
  <c r="H86" i="518"/>
  <c r="H161" i="518" s="1"/>
  <c r="E168" i="518" s="1"/>
  <c r="K86" i="518"/>
  <c r="K516" i="518"/>
  <c r="K517" i="518"/>
  <c r="K196" i="518"/>
  <c r="M175" i="518"/>
  <c r="M196" i="518" s="1"/>
  <c r="Q516" i="518"/>
  <c r="M86" i="518"/>
  <c r="V86" i="518"/>
  <c r="W86" i="518" s="1"/>
  <c r="W29" i="518"/>
  <c r="K121" i="518"/>
  <c r="M87" i="518"/>
  <c r="M121" i="518" s="1"/>
  <c r="K137" i="518"/>
  <c r="M122" i="518"/>
  <c r="M137" i="518" s="1"/>
  <c r="K518" i="518"/>
  <c r="K519" i="518"/>
  <c r="K160" i="518"/>
  <c r="M146" i="518"/>
  <c r="M160" i="518" s="1"/>
  <c r="K520" i="518"/>
  <c r="K254" i="518"/>
  <c r="M197" i="518"/>
  <c r="M254" i="518" s="1"/>
  <c r="V137" i="518"/>
  <c r="W137" i="518" s="1"/>
  <c r="K145" i="518"/>
  <c r="V160" i="518"/>
  <c r="W160" i="518" s="1"/>
  <c r="P161" i="518"/>
  <c r="X165" i="518" s="1"/>
  <c r="K163" i="518"/>
  <c r="J329" i="518" a="1"/>
  <c r="J329" i="518" s="1"/>
  <c r="M336" i="518" s="1"/>
  <c r="B336" i="518"/>
  <c r="O329" i="518"/>
  <c r="R331" i="518"/>
  <c r="J86" i="518" a="1"/>
  <c r="J86" i="518" s="1"/>
  <c r="W87" i="518"/>
  <c r="J121" i="518" a="1"/>
  <c r="J121" i="518" s="1"/>
  <c r="J137" i="518" a="1"/>
  <c r="J137" i="518" s="1"/>
  <c r="W175" i="518"/>
  <c r="W196" i="518" s="1"/>
  <c r="J196" i="518" a="1"/>
  <c r="J196" i="518" s="1"/>
  <c r="X332" i="518"/>
  <c r="P329" i="518"/>
  <c r="X333" i="518" s="1"/>
  <c r="H254" i="518"/>
  <c r="H329" i="518" s="1"/>
  <c r="E336" i="518" s="1"/>
  <c r="N254" i="518"/>
  <c r="N329" i="518" s="1"/>
  <c r="B338" i="518" s="1"/>
  <c r="W197" i="518"/>
  <c r="K313" i="518"/>
  <c r="M306" i="518"/>
  <c r="M313" i="518" s="1"/>
  <c r="K328" i="518"/>
  <c r="M314" i="518"/>
  <c r="M328" i="518" s="1"/>
  <c r="W328" i="518"/>
  <c r="M255" i="518"/>
  <c r="M289" i="518" s="1"/>
  <c r="K305" i="518"/>
  <c r="V328" i="518"/>
  <c r="V329" i="518" s="1"/>
  <c r="I338" i="518" s="1"/>
  <c r="M338" i="518" s="1" a="1"/>
  <c r="M338" i="518" s="1"/>
  <c r="K331" i="518"/>
  <c r="M423" i="518"/>
  <c r="M457" i="518" s="1"/>
  <c r="K457" i="518"/>
  <c r="W306" i="518"/>
  <c r="K364" i="518"/>
  <c r="M343" i="518"/>
  <c r="M364" i="518" s="1"/>
  <c r="K422" i="518"/>
  <c r="M365" i="518"/>
  <c r="M422" i="518" s="1"/>
  <c r="M458" i="518"/>
  <c r="M473" i="518" s="1"/>
  <c r="K473" i="518"/>
  <c r="J498" i="518" a="1"/>
  <c r="J498" i="518" s="1"/>
  <c r="M505" i="518" s="1"/>
  <c r="B505" i="518"/>
  <c r="X500" i="518"/>
  <c r="O498" i="518"/>
  <c r="X501" i="518" s="1"/>
  <c r="R500" i="518"/>
  <c r="V422" i="518"/>
  <c r="W422" i="518" s="1"/>
  <c r="W423" i="518"/>
  <c r="R503" i="518"/>
  <c r="M474" i="518"/>
  <c r="M481" i="518" s="1"/>
  <c r="W474" i="518"/>
  <c r="V481" i="518"/>
  <c r="W481" i="518" s="1"/>
  <c r="W343" i="518"/>
  <c r="W364" i="518" s="1"/>
  <c r="J364" i="518" a="1"/>
  <c r="J364" i="518" s="1"/>
  <c r="W497" i="518"/>
  <c r="K500" i="518"/>
  <c r="T527" i="518" a="1"/>
  <c r="T527" i="518" s="1"/>
  <c r="M482" i="518"/>
  <c r="M497" i="518" s="1"/>
  <c r="Q527" i="518"/>
  <c r="S524" i="518" a="1"/>
  <c r="S524" i="518" s="1"/>
  <c r="R525" i="518"/>
  <c r="J527" i="518"/>
  <c r="T524" i="518" a="1"/>
  <c r="T524" i="518" s="1"/>
  <c r="G284" i="516"/>
  <c r="G306" i="516"/>
  <c r="G283" i="517"/>
  <c r="G285" i="517"/>
  <c r="S516" i="519" l="1"/>
  <c r="E521" i="519"/>
  <c r="G511" i="519"/>
  <c r="S519" i="519"/>
  <c r="S515" i="519" a="1"/>
  <c r="S515" i="519" s="1"/>
  <c r="S518" i="519"/>
  <c r="S520" i="519"/>
  <c r="M519" i="519"/>
  <c r="M516" i="519"/>
  <c r="M518" i="519"/>
  <c r="M520" i="519"/>
  <c r="M517" i="519"/>
  <c r="S526" i="518" a="1"/>
  <c r="S526" i="518" s="1"/>
  <c r="R526" i="518"/>
  <c r="R527" i="518" s="1"/>
  <c r="N161" i="518"/>
  <c r="B170" i="518" s="1"/>
  <c r="E170" i="518" s="1"/>
  <c r="E338" i="518"/>
  <c r="C512" i="518"/>
  <c r="G512" i="518" s="1"/>
  <c r="G510" i="518"/>
  <c r="S527" i="518" a="1"/>
  <c r="S527" i="518" s="1"/>
  <c r="R507" i="518"/>
  <c r="X507" i="518"/>
  <c r="Z500" i="518" a="1"/>
  <c r="Z500" i="518" s="1"/>
  <c r="M498" i="518"/>
  <c r="M331" i="518"/>
  <c r="K335" i="518"/>
  <c r="M335" i="518" s="1"/>
  <c r="W329" i="518"/>
  <c r="R338" i="518"/>
  <c r="Q517" i="518"/>
  <c r="K329" i="518"/>
  <c r="K515" i="518"/>
  <c r="R170" i="518"/>
  <c r="J161" i="518" a="1"/>
  <c r="J161" i="518" s="1"/>
  <c r="M168" i="518" s="1"/>
  <c r="B168" i="518"/>
  <c r="C510" i="518" s="1"/>
  <c r="V161" i="518"/>
  <c r="I170" i="518" s="1"/>
  <c r="W28" i="518"/>
  <c r="W161" i="518" s="1"/>
  <c r="K161" i="518"/>
  <c r="E169" i="518" s="1"/>
  <c r="M500" i="518"/>
  <c r="K504" i="518"/>
  <c r="M504" i="518" s="1"/>
  <c r="T503" i="518"/>
  <c r="Z501" i="518"/>
  <c r="V498" i="518"/>
  <c r="K498" i="518"/>
  <c r="X338" i="518"/>
  <c r="Z332" i="518" s="1"/>
  <c r="M163" i="518"/>
  <c r="K167" i="518"/>
  <c r="M167" i="518" s="1"/>
  <c r="X170" i="518"/>
  <c r="M329" i="518"/>
  <c r="C521" i="518"/>
  <c r="M161" i="518"/>
  <c r="I283" i="517"/>
  <c r="I259" i="517"/>
  <c r="I316" i="516"/>
  <c r="I312" i="517"/>
  <c r="I284" i="516"/>
  <c r="I285" i="517"/>
  <c r="I308" i="516"/>
  <c r="I306" i="516"/>
  <c r="I144" i="517"/>
  <c r="I149" i="517"/>
  <c r="G144" i="517"/>
  <c r="G312" i="517"/>
  <c r="G317" i="517"/>
  <c r="G281" i="517"/>
  <c r="G149" i="517"/>
  <c r="G116" i="517"/>
  <c r="G138" i="516"/>
  <c r="S521" i="519" l="1"/>
  <c r="K511" i="519"/>
  <c r="O511" i="519" s="1"/>
  <c r="K510" i="519"/>
  <c r="Z333" i="518"/>
  <c r="L161" i="518"/>
  <c r="I168" i="518" s="1"/>
  <c r="E517" i="518"/>
  <c r="E519" i="518"/>
  <c r="E516" i="518"/>
  <c r="E518" i="518"/>
  <c r="E520" i="518"/>
  <c r="I507" i="518"/>
  <c r="M507" i="518" s="1" a="1"/>
  <c r="M507" i="518" s="1"/>
  <c r="W498" i="518"/>
  <c r="K521" i="518"/>
  <c r="T169" i="518"/>
  <c r="T164" i="518"/>
  <c r="T165" i="518"/>
  <c r="T166" i="518"/>
  <c r="T167" i="518"/>
  <c r="T168" i="518"/>
  <c r="E337" i="518"/>
  <c r="I337" i="518" s="1"/>
  <c r="M337" i="518" s="1"/>
  <c r="L329" i="518"/>
  <c r="I336" i="518" s="1"/>
  <c r="Q521" i="518"/>
  <c r="T337" i="518"/>
  <c r="T332" i="518"/>
  <c r="T334" i="518"/>
  <c r="T333" i="518"/>
  <c r="T335" i="518"/>
  <c r="T336" i="518"/>
  <c r="T506" i="518"/>
  <c r="T505" i="518"/>
  <c r="T501" i="518"/>
  <c r="T504" i="518"/>
  <c r="T502" i="518"/>
  <c r="E515" i="518"/>
  <c r="E521" i="518" s="1"/>
  <c r="Z169" i="518"/>
  <c r="Z163" i="518" a="1"/>
  <c r="Z163" i="518" s="1"/>
  <c r="Z166" i="518"/>
  <c r="Z168" i="518"/>
  <c r="Z164" i="518"/>
  <c r="Z167" i="518"/>
  <c r="Z331" i="518" a="1"/>
  <c r="Z331" i="518" s="1"/>
  <c r="Z334" i="518"/>
  <c r="Z337" i="518"/>
  <c r="Z335" i="518"/>
  <c r="Z336" i="518"/>
  <c r="E506" i="518"/>
  <c r="I506" i="518" s="1"/>
  <c r="M506" i="518" s="1"/>
  <c r="L498" i="518"/>
  <c r="I505" i="518" s="1"/>
  <c r="G511" i="518"/>
  <c r="K511" i="518" s="1"/>
  <c r="O511" i="518" s="1"/>
  <c r="I169" i="518"/>
  <c r="M169" i="518" s="1"/>
  <c r="K512" i="518"/>
  <c r="O512" i="518" s="1" a="1"/>
  <c r="O512" i="518" s="1"/>
  <c r="M170" i="518" a="1"/>
  <c r="M170" i="518" s="1"/>
  <c r="O510" i="518" a="1"/>
  <c r="O510" i="518" s="1"/>
  <c r="T163" i="518" a="1"/>
  <c r="T163" i="518" s="1"/>
  <c r="M515" i="518" a="1"/>
  <c r="M515" i="518" s="1"/>
  <c r="Z165" i="518"/>
  <c r="T331" i="518" a="1"/>
  <c r="T331" i="518" s="1"/>
  <c r="Z506" i="518"/>
  <c r="Z502" i="518"/>
  <c r="Z505" i="518"/>
  <c r="Z503" i="518"/>
  <c r="Z504" i="518"/>
  <c r="T500" i="518" a="1"/>
  <c r="T500" i="518" s="1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I175" i="489"/>
  <c r="G175" i="489"/>
  <c r="G166" i="489"/>
  <c r="C166" i="489"/>
  <c r="G165" i="489"/>
  <c r="C165" i="489"/>
  <c r="G164" i="489"/>
  <c r="C164" i="489"/>
  <c r="G163" i="489"/>
  <c r="C163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I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G154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I144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26" i="508"/>
  <c r="O526" i="508"/>
  <c r="N526" i="508"/>
  <c r="M526" i="508"/>
  <c r="L526" i="508"/>
  <c r="K526" i="508"/>
  <c r="I526" i="508"/>
  <c r="H526" i="508"/>
  <c r="G526" i="508"/>
  <c r="F526" i="508"/>
  <c r="E526" i="508"/>
  <c r="D526" i="508"/>
  <c r="P525" i="508"/>
  <c r="O525" i="508"/>
  <c r="N525" i="508"/>
  <c r="M525" i="508"/>
  <c r="L525" i="508"/>
  <c r="K525" i="508"/>
  <c r="I525" i="508"/>
  <c r="H525" i="508"/>
  <c r="G525" i="508"/>
  <c r="F525" i="508"/>
  <c r="E525" i="508"/>
  <c r="D525" i="508"/>
  <c r="P524" i="508"/>
  <c r="O524" i="508"/>
  <c r="N524" i="508"/>
  <c r="M524" i="508"/>
  <c r="L524" i="508"/>
  <c r="K524" i="508"/>
  <c r="I524" i="508"/>
  <c r="H524" i="508"/>
  <c r="G524" i="508"/>
  <c r="F524" i="508"/>
  <c r="E524" i="508"/>
  <c r="D524" i="508"/>
  <c r="C502" i="508"/>
  <c r="C501" i="508"/>
  <c r="C500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G491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7" i="508"/>
  <c r="Z487" i="508"/>
  <c r="Y487" i="508"/>
  <c r="X487" i="508"/>
  <c r="U487" i="508"/>
  <c r="T487" i="508"/>
  <c r="S487" i="508"/>
  <c r="R487" i="508"/>
  <c r="Q487" i="508"/>
  <c r="P487" i="508"/>
  <c r="O487" i="508"/>
  <c r="I487" i="508"/>
  <c r="G487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AA485" i="508"/>
  <c r="Z485" i="508"/>
  <c r="Y485" i="508"/>
  <c r="X485" i="508"/>
  <c r="U485" i="508"/>
  <c r="T485" i="508"/>
  <c r="S485" i="508"/>
  <c r="R485" i="508"/>
  <c r="Q485" i="508"/>
  <c r="P485" i="508"/>
  <c r="O485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I453" i="508"/>
  <c r="G453" i="508"/>
  <c r="I452" i="508"/>
  <c r="G452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I418" i="508"/>
  <c r="G418" i="508"/>
  <c r="I417" i="508"/>
  <c r="G417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AA376" i="508"/>
  <c r="Z376" i="508"/>
  <c r="Y376" i="508"/>
  <c r="X376" i="508"/>
  <c r="U376" i="508"/>
  <c r="T376" i="508"/>
  <c r="S376" i="508"/>
  <c r="R376" i="508"/>
  <c r="Q376" i="508"/>
  <c r="P376" i="508"/>
  <c r="O376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I372" i="508"/>
  <c r="G372" i="508"/>
  <c r="I371" i="508"/>
  <c r="G371" i="508"/>
  <c r="I370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G354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AA346" i="508"/>
  <c r="Z346" i="508"/>
  <c r="Y346" i="508"/>
  <c r="X346" i="508"/>
  <c r="U346" i="508"/>
  <c r="T346" i="508"/>
  <c r="S346" i="508"/>
  <c r="R346" i="508"/>
  <c r="Q346" i="508"/>
  <c r="P346" i="508"/>
  <c r="O346" i="508"/>
  <c r="I346" i="508"/>
  <c r="G346" i="508"/>
  <c r="AA345" i="508"/>
  <c r="Z345" i="508"/>
  <c r="Y345" i="508"/>
  <c r="X345" i="508"/>
  <c r="U345" i="508"/>
  <c r="T345" i="508"/>
  <c r="S345" i="508"/>
  <c r="R345" i="508"/>
  <c r="Q345" i="508"/>
  <c r="P345" i="508"/>
  <c r="O345" i="508"/>
  <c r="I345" i="508"/>
  <c r="G345" i="508"/>
  <c r="AA344" i="508"/>
  <c r="Z344" i="508"/>
  <c r="Y344" i="508"/>
  <c r="X344" i="508"/>
  <c r="U344" i="508"/>
  <c r="T344" i="508"/>
  <c r="S344" i="508"/>
  <c r="R344" i="508"/>
  <c r="Q344" i="508"/>
  <c r="P344" i="508"/>
  <c r="O344" i="508"/>
  <c r="I344" i="508"/>
  <c r="G344" i="508"/>
  <c r="AA343" i="508"/>
  <c r="Z343" i="508"/>
  <c r="Y343" i="508"/>
  <c r="X343" i="508"/>
  <c r="U343" i="508"/>
  <c r="T343" i="508"/>
  <c r="S343" i="508"/>
  <c r="R343" i="508"/>
  <c r="Q343" i="508"/>
  <c r="P343" i="508"/>
  <c r="O343" i="508"/>
  <c r="I343" i="508"/>
  <c r="G343" i="508"/>
  <c r="G334" i="508"/>
  <c r="C334" i="508"/>
  <c r="G333" i="508"/>
  <c r="C333" i="508"/>
  <c r="G332" i="508"/>
  <c r="C332" i="508"/>
  <c r="G331" i="508"/>
  <c r="C331" i="508"/>
  <c r="AA327" i="508"/>
  <c r="Z327" i="508"/>
  <c r="Y327" i="508"/>
  <c r="X327" i="508"/>
  <c r="U327" i="508"/>
  <c r="T327" i="508"/>
  <c r="S327" i="508"/>
  <c r="R327" i="508"/>
  <c r="Q327" i="508"/>
  <c r="P327" i="508"/>
  <c r="O327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7" i="508"/>
  <c r="Z317" i="508"/>
  <c r="Y317" i="508"/>
  <c r="X317" i="508"/>
  <c r="U317" i="508"/>
  <c r="T317" i="508"/>
  <c r="S317" i="508"/>
  <c r="R317" i="508"/>
  <c r="Q317" i="508"/>
  <c r="P317" i="508"/>
  <c r="O317" i="508"/>
  <c r="I317" i="508"/>
  <c r="G317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AA315" i="508"/>
  <c r="Z315" i="508"/>
  <c r="Y315" i="508"/>
  <c r="X315" i="508"/>
  <c r="U315" i="508"/>
  <c r="T315" i="508"/>
  <c r="S315" i="508"/>
  <c r="R315" i="508"/>
  <c r="Q315" i="508"/>
  <c r="P315" i="508"/>
  <c r="O315" i="508"/>
  <c r="I315" i="508"/>
  <c r="G315" i="508"/>
  <c r="AA314" i="508"/>
  <c r="Z314" i="508"/>
  <c r="Y314" i="508"/>
  <c r="X314" i="508"/>
  <c r="U314" i="508"/>
  <c r="T314" i="508"/>
  <c r="S314" i="508"/>
  <c r="R314" i="508"/>
  <c r="Q314" i="508"/>
  <c r="P314" i="508"/>
  <c r="O314" i="508"/>
  <c r="I314" i="508"/>
  <c r="G314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AA287" i="508"/>
  <c r="Z287" i="508"/>
  <c r="Y287" i="508"/>
  <c r="X287" i="508"/>
  <c r="U287" i="508"/>
  <c r="T287" i="508"/>
  <c r="S287" i="508"/>
  <c r="R287" i="508"/>
  <c r="Q287" i="508"/>
  <c r="P287" i="508"/>
  <c r="O287" i="508"/>
  <c r="I287" i="508"/>
  <c r="G287" i="508"/>
  <c r="AA286" i="508"/>
  <c r="Z286" i="508"/>
  <c r="Y286" i="508"/>
  <c r="X286" i="508"/>
  <c r="U286" i="508"/>
  <c r="T286" i="508"/>
  <c r="S286" i="508"/>
  <c r="R286" i="508"/>
  <c r="Q286" i="508"/>
  <c r="P286" i="508"/>
  <c r="O286" i="508"/>
  <c r="I286" i="508"/>
  <c r="G286" i="508"/>
  <c r="I285" i="508"/>
  <c r="G285" i="508"/>
  <c r="I284" i="508"/>
  <c r="G284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AA252" i="508"/>
  <c r="Z252" i="508"/>
  <c r="Y252" i="508"/>
  <c r="X252" i="508"/>
  <c r="U252" i="508"/>
  <c r="T252" i="508"/>
  <c r="S252" i="508"/>
  <c r="R252" i="508"/>
  <c r="Q252" i="508"/>
  <c r="P252" i="508"/>
  <c r="O252" i="508"/>
  <c r="I252" i="508"/>
  <c r="G252" i="508"/>
  <c r="AA251" i="508"/>
  <c r="Z251" i="508"/>
  <c r="Y251" i="508"/>
  <c r="X251" i="508"/>
  <c r="U251" i="508"/>
  <c r="T251" i="508"/>
  <c r="S251" i="508"/>
  <c r="R251" i="508"/>
  <c r="Q251" i="508"/>
  <c r="P251" i="508"/>
  <c r="O251" i="508"/>
  <c r="I251" i="508"/>
  <c r="G251" i="508"/>
  <c r="I250" i="508"/>
  <c r="G250" i="508"/>
  <c r="I249" i="508"/>
  <c r="G249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AA206" i="508"/>
  <c r="Z206" i="508"/>
  <c r="Y206" i="508"/>
  <c r="X206" i="508"/>
  <c r="U206" i="508"/>
  <c r="T206" i="508"/>
  <c r="S206" i="508"/>
  <c r="R206" i="508"/>
  <c r="Q206" i="508"/>
  <c r="P206" i="508"/>
  <c r="O206" i="508"/>
  <c r="I206" i="508"/>
  <c r="G206" i="508"/>
  <c r="AA205" i="508"/>
  <c r="Z205" i="508"/>
  <c r="Y205" i="508"/>
  <c r="X205" i="508"/>
  <c r="U205" i="508"/>
  <c r="T205" i="508"/>
  <c r="S205" i="508"/>
  <c r="R205" i="508"/>
  <c r="Q205" i="508"/>
  <c r="P205" i="508"/>
  <c r="O205" i="508"/>
  <c r="I205" i="508"/>
  <c r="G205" i="508"/>
  <c r="I204" i="508"/>
  <c r="G204" i="508"/>
  <c r="I203" i="508"/>
  <c r="G203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AA176" i="508"/>
  <c r="Z176" i="508"/>
  <c r="Y176" i="508"/>
  <c r="X176" i="508"/>
  <c r="U176" i="508"/>
  <c r="T176" i="508"/>
  <c r="S176" i="508"/>
  <c r="R176" i="508"/>
  <c r="Q176" i="508"/>
  <c r="P176" i="508"/>
  <c r="O176" i="508"/>
  <c r="I176" i="508"/>
  <c r="G176" i="508"/>
  <c r="AA175" i="508"/>
  <c r="Z175" i="508"/>
  <c r="Y175" i="508"/>
  <c r="X175" i="508"/>
  <c r="U175" i="508"/>
  <c r="T175" i="508"/>
  <c r="S175" i="508"/>
  <c r="R175" i="508"/>
  <c r="Q175" i="508"/>
  <c r="P175" i="508"/>
  <c r="O175" i="508"/>
  <c r="I175" i="508"/>
  <c r="G175" i="508"/>
  <c r="G166" i="508"/>
  <c r="C166" i="508"/>
  <c r="G165" i="508"/>
  <c r="C165" i="508"/>
  <c r="G164" i="508"/>
  <c r="C164" i="508"/>
  <c r="G163" i="508"/>
  <c r="C163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N157" i="508"/>
  <c r="I157" i="508"/>
  <c r="G157" i="508"/>
  <c r="AA156" i="508"/>
  <c r="Z156" i="508"/>
  <c r="Y156" i="508"/>
  <c r="X156" i="508"/>
  <c r="U156" i="508"/>
  <c r="T156" i="508"/>
  <c r="S156" i="508"/>
  <c r="R156" i="508"/>
  <c r="Q156" i="508"/>
  <c r="P156" i="508"/>
  <c r="O156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G154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AA144" i="508"/>
  <c r="Z144" i="508"/>
  <c r="Y144" i="508"/>
  <c r="X144" i="508"/>
  <c r="U144" i="508"/>
  <c r="T144" i="508"/>
  <c r="S144" i="508"/>
  <c r="R144" i="508"/>
  <c r="Q144" i="508"/>
  <c r="P144" i="508"/>
  <c r="O144" i="508"/>
  <c r="I144" i="508"/>
  <c r="G144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27" i="517"/>
  <c r="O527" i="517"/>
  <c r="N527" i="517"/>
  <c r="M527" i="517"/>
  <c r="L527" i="517"/>
  <c r="K527" i="517"/>
  <c r="I527" i="517"/>
  <c r="H527" i="517"/>
  <c r="G527" i="517"/>
  <c r="F527" i="517"/>
  <c r="E527" i="517"/>
  <c r="D527" i="517"/>
  <c r="C526" i="517"/>
  <c r="J526" i="517" s="1"/>
  <c r="Q526" i="517" s="1"/>
  <c r="C525" i="517"/>
  <c r="J525" i="517" s="1"/>
  <c r="Q525" i="517" s="1"/>
  <c r="C524" i="517"/>
  <c r="J524" i="517" s="1"/>
  <c r="G508" i="517"/>
  <c r="N508" i="517" s="1"/>
  <c r="X506" i="517"/>
  <c r="X505" i="517"/>
  <c r="X504" i="517"/>
  <c r="G504" i="517"/>
  <c r="C504" i="517"/>
  <c r="X503" i="517"/>
  <c r="I503" i="517"/>
  <c r="E503" i="517"/>
  <c r="K503" i="517" s="1"/>
  <c r="M503" i="517" s="1"/>
  <c r="X502" i="517"/>
  <c r="I502" i="517"/>
  <c r="E502" i="517"/>
  <c r="K502" i="517" s="1"/>
  <c r="M502" i="517" s="1"/>
  <c r="I501" i="517"/>
  <c r="E501" i="517"/>
  <c r="K501" i="517" s="1"/>
  <c r="M501" i="517" s="1"/>
  <c r="I500" i="517"/>
  <c r="I504" i="517" s="1"/>
  <c r="E500" i="517"/>
  <c r="K500" i="517" s="1"/>
  <c r="AA497" i="517"/>
  <c r="Z497" i="517"/>
  <c r="Y497" i="517"/>
  <c r="X497" i="517"/>
  <c r="U497" i="517"/>
  <c r="T497" i="517"/>
  <c r="S497" i="517"/>
  <c r="R497" i="517"/>
  <c r="Q497" i="517"/>
  <c r="P497" i="517"/>
  <c r="O497" i="517"/>
  <c r="R505" i="517" s="1"/>
  <c r="I497" i="517"/>
  <c r="G497" i="517"/>
  <c r="J497" i="517" s="1" a="1"/>
  <c r="J497" i="517" s="1"/>
  <c r="H496" i="517"/>
  <c r="H495" i="517"/>
  <c r="H494" i="517"/>
  <c r="D493" i="517"/>
  <c r="H493" i="517" s="1"/>
  <c r="V492" i="517"/>
  <c r="W492" i="517" s="1"/>
  <c r="N492" i="517"/>
  <c r="K492" i="517" a="1"/>
  <c r="K492" i="517" s="1"/>
  <c r="M492" i="517" s="1"/>
  <c r="J492" i="517" a="1"/>
  <c r="J492" i="517" s="1"/>
  <c r="H492" i="517"/>
  <c r="H491" i="517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W488" i="517" s="1"/>
  <c r="N488" i="517"/>
  <c r="K488" i="517" a="1"/>
  <c r="K488" i="517" s="1"/>
  <c r="M488" i="517" s="1"/>
  <c r="J488" i="517" a="1"/>
  <c r="J488" i="517" s="1"/>
  <c r="H488" i="517"/>
  <c r="H487" i="517"/>
  <c r="H486" i="517"/>
  <c r="V485" i="517"/>
  <c r="W485" i="517" s="1"/>
  <c r="N485" i="517"/>
  <c r="K485" i="517" a="1"/>
  <c r="K485" i="517" s="1"/>
  <c r="M485" i="517" s="1"/>
  <c r="J485" i="517" a="1"/>
  <c r="J485" i="517" s="1"/>
  <c r="H485" i="517"/>
  <c r="V484" i="517"/>
  <c r="W484" i="517" s="1"/>
  <c r="N484" i="517"/>
  <c r="K484" i="517" a="1"/>
  <c r="K484" i="517" s="1"/>
  <c r="M484" i="517" s="1"/>
  <c r="J484" i="517" a="1"/>
  <c r="J484" i="517" s="1"/>
  <c r="H484" i="517"/>
  <c r="V483" i="517"/>
  <c r="W483" i="517" s="1"/>
  <c r="N483" i="517"/>
  <c r="K483" i="517"/>
  <c r="M483" i="517" s="1"/>
  <c r="K483" i="517" a="1"/>
  <c r="J483" i="517"/>
  <c r="J483" i="517" a="1"/>
  <c r="H483" i="517"/>
  <c r="V482" i="517"/>
  <c r="V497" i="517" s="1"/>
  <c r="N482" i="517"/>
  <c r="N497" i="517" s="1"/>
  <c r="K482" i="517" a="1"/>
  <c r="K482" i="517" s="1"/>
  <c r="J482" i="517" a="1"/>
  <c r="J482" i="517" s="1"/>
  <c r="H482" i="517"/>
  <c r="H497" i="517" s="1"/>
  <c r="AA481" i="517"/>
  <c r="Z481" i="517"/>
  <c r="Y481" i="517"/>
  <c r="X481" i="517"/>
  <c r="U481" i="517"/>
  <c r="T481" i="517"/>
  <c r="S481" i="517"/>
  <c r="Q481" i="517"/>
  <c r="P481" i="517"/>
  <c r="O481" i="517"/>
  <c r="I481" i="517"/>
  <c r="G481" i="517"/>
  <c r="J481" i="517" s="1" a="1"/>
  <c r="J481" i="517" s="1"/>
  <c r="V480" i="517"/>
  <c r="W480" i="517" s="1"/>
  <c r="N480" i="517"/>
  <c r="K480" i="517" a="1"/>
  <c r="K480" i="517" s="1"/>
  <c r="M480" i="517" s="1"/>
  <c r="J480" i="517" a="1"/>
  <c r="J480" i="517" s="1"/>
  <c r="H480" i="517"/>
  <c r="H479" i="517"/>
  <c r="V478" i="517"/>
  <c r="W478" i="517" s="1"/>
  <c r="N478" i="517"/>
  <c r="K478" i="517"/>
  <c r="M478" i="517" s="1"/>
  <c r="K478" i="517" a="1"/>
  <c r="J478" i="517"/>
  <c r="J478" i="517" a="1"/>
  <c r="H478" i="517"/>
  <c r="V477" i="517"/>
  <c r="W477" i="517" s="1"/>
  <c r="N477" i="517"/>
  <c r="K477" i="517" a="1"/>
  <c r="K477" i="517" s="1"/>
  <c r="M477" i="517" s="1"/>
  <c r="J477" i="517" a="1"/>
  <c r="J477" i="517" s="1"/>
  <c r="H477" i="517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V481" i="517" s="1"/>
  <c r="W481" i="517" s="1"/>
  <c r="N474" i="517"/>
  <c r="N481" i="517" s="1"/>
  <c r="K474" i="517"/>
  <c r="M474" i="517" s="1"/>
  <c r="K474" i="517" a="1"/>
  <c r="J474" i="517"/>
  <c r="J474" i="517" a="1"/>
  <c r="H474" i="517"/>
  <c r="H481" i="517" s="1"/>
  <c r="AA473" i="517"/>
  <c r="Z473" i="517"/>
  <c r="Y473" i="517"/>
  <c r="X473" i="517"/>
  <c r="U473" i="517"/>
  <c r="T473" i="517"/>
  <c r="S473" i="517"/>
  <c r="Q473" i="517"/>
  <c r="P473" i="517"/>
  <c r="O473" i="517"/>
  <c r="R503" i="517" s="1"/>
  <c r="I473" i="517"/>
  <c r="G473" i="517"/>
  <c r="J473" i="517" s="1" a="1"/>
  <c r="J473" i="517" s="1"/>
  <c r="V472" i="517"/>
  <c r="W472" i="517" s="1"/>
  <c r="N472" i="517"/>
  <c r="K472" i="517" a="1"/>
  <c r="K472" i="517" s="1"/>
  <c r="M472" i="517" s="1"/>
  <c r="J472" i="517" a="1"/>
  <c r="J472" i="517" s="1"/>
  <c r="H472" i="517"/>
  <c r="W471" i="517"/>
  <c r="V471" i="517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W467" i="517"/>
  <c r="V467" i="517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W463" i="517"/>
  <c r="V463" i="517"/>
  <c r="N463" i="517"/>
  <c r="K463" i="517" a="1"/>
  <c r="K463" i="517" s="1"/>
  <c r="M463" i="517" s="1"/>
  <c r="J463" i="517" a="1"/>
  <c r="J463" i="517" s="1"/>
  <c r="H463" i="517"/>
  <c r="V462" i="517"/>
  <c r="W462" i="517" s="1"/>
  <c r="N462" i="517"/>
  <c r="K462" i="517" a="1"/>
  <c r="K462" i="517" s="1"/>
  <c r="M462" i="517" s="1"/>
  <c r="J462" i="517" a="1"/>
  <c r="J462" i="517" s="1"/>
  <c r="H462" i="517"/>
  <c r="V461" i="517"/>
  <c r="W461" i="517" s="1"/>
  <c r="N461" i="517"/>
  <c r="K461" i="517"/>
  <c r="M461" i="517" s="1"/>
  <c r="K461" i="517" a="1"/>
  <c r="J461" i="517"/>
  <c r="J461" i="517" a="1"/>
  <c r="H461" i="517"/>
  <c r="V460" i="517"/>
  <c r="W460" i="517" s="1"/>
  <c r="N460" i="517"/>
  <c r="K460" i="517" a="1"/>
  <c r="K460" i="517" s="1"/>
  <c r="M460" i="517" s="1"/>
  <c r="J460" i="517" a="1"/>
  <c r="J460" i="517" s="1"/>
  <c r="H460" i="517"/>
  <c r="W459" i="517"/>
  <c r="V459" i="517"/>
  <c r="N459" i="517"/>
  <c r="K459" i="517" a="1"/>
  <c r="K459" i="517" s="1"/>
  <c r="M459" i="517" s="1"/>
  <c r="J459" i="517" a="1"/>
  <c r="J459" i="517" s="1"/>
  <c r="H459" i="517"/>
  <c r="V458" i="517"/>
  <c r="N458" i="517"/>
  <c r="K458" i="517" a="1"/>
  <c r="K458" i="517" s="1"/>
  <c r="J458" i="517" a="1"/>
  <c r="J458" i="517" s="1"/>
  <c r="H458" i="517"/>
  <c r="H473" i="517" s="1"/>
  <c r="AA457" i="517"/>
  <c r="Z457" i="517"/>
  <c r="Y457" i="517"/>
  <c r="X457" i="517"/>
  <c r="U457" i="517"/>
  <c r="T457" i="517"/>
  <c r="S457" i="517"/>
  <c r="R457" i="517"/>
  <c r="Q457" i="517"/>
  <c r="P457" i="517"/>
  <c r="O457" i="517"/>
  <c r="I457" i="517"/>
  <c r="G457" i="517"/>
  <c r="V456" i="517"/>
  <c r="W456" i="517" s="1"/>
  <c r="N456" i="517"/>
  <c r="K456" i="517" a="1"/>
  <c r="K456" i="517" s="1"/>
  <c r="M456" i="517" s="1"/>
  <c r="J456" i="517" a="1"/>
  <c r="J456" i="517" s="1"/>
  <c r="H456" i="517"/>
  <c r="V455" i="517"/>
  <c r="W455" i="517" s="1"/>
  <c r="N455" i="517"/>
  <c r="K455" i="517"/>
  <c r="M455" i="517" s="1"/>
  <c r="K455" i="517" a="1"/>
  <c r="J455" i="517"/>
  <c r="J455" i="517" a="1"/>
  <c r="H455" i="517"/>
  <c r="V454" i="517"/>
  <c r="W454" i="517" s="1"/>
  <c r="N454" i="517"/>
  <c r="K454" i="517" a="1"/>
  <c r="K454" i="517" s="1"/>
  <c r="M454" i="517" s="1"/>
  <c r="J454" i="517" a="1"/>
  <c r="J454" i="517" s="1"/>
  <c r="H454" i="517"/>
  <c r="K453" i="517" a="1"/>
  <c r="K453" i="517" s="1"/>
  <c r="M453" i="517" s="1"/>
  <c r="H453" i="517"/>
  <c r="K452" i="517" a="1"/>
  <c r="K452" i="517" s="1"/>
  <c r="M452" i="517" s="1"/>
  <c r="H452" i="517"/>
  <c r="K451" i="517" a="1"/>
  <c r="K451" i="517" s="1"/>
  <c r="M451" i="517" s="1"/>
  <c r="H451" i="517"/>
  <c r="W450" i="517"/>
  <c r="V450" i="517"/>
  <c r="N450" i="517"/>
  <c r="K450" i="517" a="1"/>
  <c r="K450" i="517" s="1"/>
  <c r="M450" i="517" s="1"/>
  <c r="J450" i="517" a="1"/>
  <c r="J450" i="517" s="1"/>
  <c r="H450" i="517"/>
  <c r="V449" i="517"/>
  <c r="W449" i="517" s="1"/>
  <c r="N449" i="517"/>
  <c r="K449" i="517" a="1"/>
  <c r="K449" i="517" s="1"/>
  <c r="M449" i="517" s="1"/>
  <c r="J449" i="517" a="1"/>
  <c r="J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N446" i="517"/>
  <c r="K446" i="517" a="1"/>
  <c r="K446" i="517" s="1"/>
  <c r="M446" i="517" s="1"/>
  <c r="H446" i="517"/>
  <c r="N445" i="517"/>
  <c r="K445" i="517" a="1"/>
  <c r="K445" i="517" s="1"/>
  <c r="M445" i="517" s="1"/>
  <c r="H445" i="517"/>
  <c r="N444" i="517"/>
  <c r="K444" i="517"/>
  <c r="M444" i="517" s="1"/>
  <c r="K444" i="517" a="1"/>
  <c r="H444" i="517"/>
  <c r="N443" i="517"/>
  <c r="K443" i="517" a="1"/>
  <c r="K443" i="517" s="1"/>
  <c r="M443" i="517" s="1"/>
  <c r="H443" i="517"/>
  <c r="W442" i="517"/>
  <c r="V442" i="517"/>
  <c r="N442" i="517"/>
  <c r="K442" i="517" a="1"/>
  <c r="K442" i="517" s="1"/>
  <c r="M442" i="517" s="1"/>
  <c r="J442" i="517" a="1"/>
  <c r="J442" i="517" s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W440" i="517"/>
  <c r="V440" i="517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V434" i="517"/>
  <c r="W434" i="517" s="1"/>
  <c r="N434" i="517"/>
  <c r="K434" i="517"/>
  <c r="M434" i="517" s="1"/>
  <c r="K434" i="517" a="1"/>
  <c r="J434" i="517"/>
  <c r="J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W432" i="517"/>
  <c r="V432" i="517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N430" i="517"/>
  <c r="K430" i="517"/>
  <c r="M430" i="517" s="1"/>
  <c r="K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W428" i="517"/>
  <c r="V428" i="517"/>
  <c r="N428" i="517"/>
  <c r="K428" i="517" a="1"/>
  <c r="K428" i="517" s="1"/>
  <c r="M428" i="517" s="1"/>
  <c r="J428" i="517" a="1"/>
  <c r="J428" i="517" s="1"/>
  <c r="H428" i="517"/>
  <c r="V427" i="517"/>
  <c r="W427" i="517" s="1"/>
  <c r="N427" i="517"/>
  <c r="K427" i="517" a="1"/>
  <c r="K427" i="517" s="1"/>
  <c r="M427" i="517" s="1"/>
  <c r="J427" i="517" a="1"/>
  <c r="J427" i="517" s="1"/>
  <c r="H427" i="517"/>
  <c r="V426" i="517"/>
  <c r="W426" i="517" s="1"/>
  <c r="N426" i="517"/>
  <c r="K426" i="517"/>
  <c r="M426" i="517" s="1"/>
  <c r="K426" i="517" a="1"/>
  <c r="J426" i="517"/>
  <c r="J426" i="517" a="1"/>
  <c r="H426" i="517"/>
  <c r="V425" i="517"/>
  <c r="W425" i="517" s="1"/>
  <c r="N425" i="517"/>
  <c r="K425" i="517" a="1"/>
  <c r="K425" i="517" s="1"/>
  <c r="M425" i="517" s="1"/>
  <c r="J425" i="517" a="1"/>
  <c r="J425" i="517" s="1"/>
  <c r="H425" i="517"/>
  <c r="W424" i="517"/>
  <c r="V424" i="517"/>
  <c r="N424" i="517"/>
  <c r="K424" i="517" a="1"/>
  <c r="K424" i="517" s="1"/>
  <c r="M424" i="517" s="1"/>
  <c r="J424" i="517" a="1"/>
  <c r="J424" i="517" s="1"/>
  <c r="H424" i="517"/>
  <c r="V423" i="517"/>
  <c r="V457" i="517" s="1"/>
  <c r="W457" i="517" s="1"/>
  <c r="N423" i="517"/>
  <c r="K423" i="517" a="1"/>
  <c r="K423" i="517" s="1"/>
  <c r="J423" i="517" a="1"/>
  <c r="J423" i="517" s="1"/>
  <c r="H423" i="517"/>
  <c r="H457" i="517" s="1"/>
  <c r="AA422" i="517"/>
  <c r="Z422" i="517"/>
  <c r="Y422" i="517"/>
  <c r="X422" i="517"/>
  <c r="U422" i="517"/>
  <c r="T422" i="517"/>
  <c r="S422" i="517"/>
  <c r="R422" i="517"/>
  <c r="Q422" i="517"/>
  <c r="P422" i="517"/>
  <c r="O422" i="517"/>
  <c r="I422" i="517"/>
  <c r="G422" i="517"/>
  <c r="K421" i="517"/>
  <c r="M421" i="517" s="1"/>
  <c r="K421" i="517" a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K415" i="517" a="1"/>
  <c r="K415" i="517" s="1"/>
  <c r="M415" i="517" s="1"/>
  <c r="H415" i="517"/>
  <c r="K414" i="517" a="1"/>
  <c r="K414" i="517" s="1"/>
  <c r="M414" i="517" s="1"/>
  <c r="H414" i="517"/>
  <c r="K413" i="517" a="1"/>
  <c r="K413" i="517" s="1"/>
  <c r="M413" i="517" s="1"/>
  <c r="H413" i="517"/>
  <c r="K412" i="517" a="1"/>
  <c r="K412" i="517" s="1"/>
  <c r="M412" i="517" s="1"/>
  <c r="H412" i="517"/>
  <c r="V411" i="517"/>
  <c r="W411" i="517" s="1"/>
  <c r="N411" i="517"/>
  <c r="K411" i="517"/>
  <c r="M411" i="517" s="1"/>
  <c r="K411" i="517" a="1"/>
  <c r="J411" i="517"/>
  <c r="J411" i="517" a="1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W409" i="517"/>
  <c r="V409" i="517"/>
  <c r="N409" i="517"/>
  <c r="K409" i="517" a="1"/>
  <c r="K409" i="517" s="1"/>
  <c r="M409" i="517" s="1"/>
  <c r="J409" i="517" a="1"/>
  <c r="J409" i="517" s="1"/>
  <c r="H409" i="517"/>
  <c r="V408" i="517"/>
  <c r="W408" i="517" s="1"/>
  <c r="N408" i="517"/>
  <c r="K408" i="517" a="1"/>
  <c r="K408" i="517" s="1"/>
  <c r="M408" i="517" s="1"/>
  <c r="J408" i="517" a="1"/>
  <c r="J408" i="517" s="1"/>
  <c r="H408" i="517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/>
  <c r="M405" i="517" s="1"/>
  <c r="K405" i="517" a="1"/>
  <c r="J405" i="517"/>
  <c r="J405" i="517" a="1"/>
  <c r="H405" i="517"/>
  <c r="H404" i="517"/>
  <c r="K403" i="517"/>
  <c r="K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W401" i="517"/>
  <c r="V401" i="517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W397" i="517"/>
  <c r="V397" i="517"/>
  <c r="N397" i="517"/>
  <c r="K397" i="517" a="1"/>
  <c r="K397" i="517" s="1"/>
  <c r="M397" i="517" s="1"/>
  <c r="J397" i="517" a="1"/>
  <c r="J397" i="517" s="1"/>
  <c r="H397" i="517"/>
  <c r="V396" i="517"/>
  <c r="W396" i="517" s="1"/>
  <c r="N396" i="517"/>
  <c r="K396" i="517" a="1"/>
  <c r="K396" i="517" s="1"/>
  <c r="M396" i="517" s="1"/>
  <c r="J396" i="517" a="1"/>
  <c r="J396" i="517" s="1"/>
  <c r="H396" i="517"/>
  <c r="V395" i="517"/>
  <c r="W395" i="517" s="1"/>
  <c r="N395" i="517"/>
  <c r="K395" i="517"/>
  <c r="M395" i="517" s="1"/>
  <c r="K395" i="517" a="1"/>
  <c r="J395" i="517"/>
  <c r="J395" i="517" a="1"/>
  <c r="H395" i="517"/>
  <c r="V394" i="517"/>
  <c r="W394" i="517" s="1"/>
  <c r="N394" i="517"/>
  <c r="K394" i="517" a="1"/>
  <c r="K394" i="517" s="1"/>
  <c r="M394" i="517" s="1"/>
  <c r="J394" i="517" a="1"/>
  <c r="J394" i="517" s="1"/>
  <c r="H394" i="517"/>
  <c r="W393" i="517"/>
  <c r="V393" i="517"/>
  <c r="N393" i="517"/>
  <c r="K393" i="517" a="1"/>
  <c r="K393" i="517" s="1"/>
  <c r="M393" i="517" s="1"/>
  <c r="J393" i="517" a="1"/>
  <c r="J393" i="517" s="1"/>
  <c r="H393" i="517"/>
  <c r="K392" i="517"/>
  <c r="M392" i="517" s="1"/>
  <c r="K392" i="517" a="1"/>
  <c r="H392" i="517"/>
  <c r="K391" i="517" a="1"/>
  <c r="K391" i="517" s="1"/>
  <c r="M391" i="517" s="1"/>
  <c r="H391" i="517"/>
  <c r="K390" i="517"/>
  <c r="M390" i="517" s="1"/>
  <c r="K390" i="517" a="1"/>
  <c r="H390" i="517"/>
  <c r="K389" i="517" a="1"/>
  <c r="K389" i="517" s="1"/>
  <c r="M389" i="517" s="1"/>
  <c r="H389" i="517"/>
  <c r="N388" i="517"/>
  <c r="K388" i="517" a="1"/>
  <c r="K388" i="517" s="1"/>
  <c r="M388" i="517" s="1"/>
  <c r="H388" i="517"/>
  <c r="N387" i="517"/>
  <c r="K387" i="517"/>
  <c r="M387" i="517" s="1"/>
  <c r="K387" i="517" a="1"/>
  <c r="H387" i="517"/>
  <c r="N386" i="517"/>
  <c r="K386" i="517" a="1"/>
  <c r="K386" i="517" s="1"/>
  <c r="M386" i="517" s="1"/>
  <c r="H386" i="517"/>
  <c r="N385" i="517"/>
  <c r="K385" i="517" a="1"/>
  <c r="K385" i="517" s="1"/>
  <c r="M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W381" i="517"/>
  <c r="V381" i="517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W377" i="517"/>
  <c r="V377" i="517"/>
  <c r="N377" i="517"/>
  <c r="K377" i="517" a="1"/>
  <c r="K377" i="517" s="1"/>
  <c r="M377" i="517" s="1"/>
  <c r="J377" i="517" a="1"/>
  <c r="J377" i="517" s="1"/>
  <c r="H377" i="517"/>
  <c r="V376" i="517"/>
  <c r="W376" i="517" s="1"/>
  <c r="N376" i="517"/>
  <c r="K376" i="517" a="1"/>
  <c r="K376" i="517" s="1"/>
  <c r="M376" i="517" s="1"/>
  <c r="J376" i="517" a="1"/>
  <c r="J376" i="517" s="1"/>
  <c r="H376" i="517"/>
  <c r="V375" i="517"/>
  <c r="W375" i="517" s="1"/>
  <c r="N375" i="517"/>
  <c r="K375" i="517"/>
  <c r="M375" i="517" s="1"/>
  <c r="K375" i="517" a="1"/>
  <c r="J375" i="517"/>
  <c r="J375" i="517" a="1"/>
  <c r="H375" i="517"/>
  <c r="V374" i="517"/>
  <c r="W374" i="517" s="1"/>
  <c r="N374" i="517"/>
  <c r="K374" i="517" a="1"/>
  <c r="K374" i="517" s="1"/>
  <c r="M374" i="517" s="1"/>
  <c r="J374" i="517" a="1"/>
  <c r="J374" i="517" s="1"/>
  <c r="H374" i="517"/>
  <c r="W373" i="517"/>
  <c r="V373" i="517"/>
  <c r="N373" i="517"/>
  <c r="K373" i="517" a="1"/>
  <c r="K373" i="517" s="1"/>
  <c r="M373" i="517" s="1"/>
  <c r="J373" i="517" a="1"/>
  <c r="J373" i="517" s="1"/>
  <c r="H373" i="517"/>
  <c r="K372" i="517"/>
  <c r="M372" i="517" s="1"/>
  <c r="K372" i="517" a="1"/>
  <c r="H372" i="517"/>
  <c r="K371" i="517" a="1"/>
  <c r="K371" i="517" s="1"/>
  <c r="M371" i="517" s="1"/>
  <c r="H371" i="517"/>
  <c r="K370" i="517"/>
  <c r="M370" i="517" s="1"/>
  <c r="K370" i="517" a="1"/>
  <c r="H370" i="517"/>
  <c r="V369" i="517"/>
  <c r="W369" i="517" s="1"/>
  <c r="N369" i="517"/>
  <c r="K369" i="517" a="1"/>
  <c r="K369" i="517" s="1"/>
  <c r="M369" i="517" s="1"/>
  <c r="J369" i="517" a="1"/>
  <c r="J369" i="517" s="1"/>
  <c r="H369" i="517"/>
  <c r="W368" i="517"/>
  <c r="V368" i="517"/>
  <c r="N368" i="517"/>
  <c r="K368" i="517" a="1"/>
  <c r="K368" i="517" s="1"/>
  <c r="M368" i="517" s="1"/>
  <c r="J368" i="517" a="1"/>
  <c r="J368" i="517" s="1"/>
  <c r="H368" i="517"/>
  <c r="V367" i="517"/>
  <c r="W367" i="517" s="1"/>
  <c r="N367" i="517"/>
  <c r="K367" i="517" a="1"/>
  <c r="K367" i="517" s="1"/>
  <c r="M367" i="517" s="1"/>
  <c r="J367" i="517" a="1"/>
  <c r="J367" i="517" s="1"/>
  <c r="H367" i="517"/>
  <c r="K366" i="517" a="1"/>
  <c r="K366" i="517" s="1"/>
  <c r="H366" i="517"/>
  <c r="V365" i="517"/>
  <c r="W365" i="517" s="1"/>
  <c r="N365" i="517"/>
  <c r="K365" i="517" a="1"/>
  <c r="K365" i="517" s="1"/>
  <c r="J365" i="517" a="1"/>
  <c r="J365" i="517" s="1"/>
  <c r="H365" i="517"/>
  <c r="H422" i="517" s="1"/>
  <c r="AA364" i="517"/>
  <c r="AA498" i="517" s="1"/>
  <c r="Z364" i="517"/>
  <c r="Z498" i="517" s="1"/>
  <c r="Y364" i="517"/>
  <c r="Y498" i="517" s="1"/>
  <c r="X364" i="517"/>
  <c r="X498" i="517" s="1"/>
  <c r="U364" i="517"/>
  <c r="U498" i="517" s="1"/>
  <c r="T364" i="517"/>
  <c r="T498" i="517" s="1"/>
  <c r="S364" i="517"/>
  <c r="S498" i="517" s="1"/>
  <c r="R364" i="517"/>
  <c r="R498" i="517" s="1"/>
  <c r="Q364" i="517"/>
  <c r="Q498" i="517" s="1"/>
  <c r="P364" i="517"/>
  <c r="P498" i="517" s="1"/>
  <c r="O364" i="517"/>
  <c r="I364" i="517"/>
  <c r="I498" i="517" s="1"/>
  <c r="B506" i="517" s="1"/>
  <c r="G364" i="517"/>
  <c r="G498" i="517" s="1"/>
  <c r="V363" i="517"/>
  <c r="W363" i="517" s="1"/>
  <c r="N363" i="517"/>
  <c r="K363" i="517" a="1"/>
  <c r="K363" i="517" s="1"/>
  <c r="M363" i="517" s="1"/>
  <c r="J363" i="517" a="1"/>
  <c r="J363" i="517" s="1"/>
  <c r="H363" i="517"/>
  <c r="V362" i="517"/>
  <c r="W362" i="517" s="1"/>
  <c r="N362" i="517"/>
  <c r="K362" i="517"/>
  <c r="M362" i="517" s="1"/>
  <c r="K362" i="517" a="1"/>
  <c r="J362" i="517"/>
  <c r="J362" i="517" a="1"/>
  <c r="H362" i="517"/>
  <c r="K361" i="517" a="1"/>
  <c r="K361" i="517" s="1"/>
  <c r="M361" i="517" s="1"/>
  <c r="H361" i="517"/>
  <c r="K360" i="517"/>
  <c r="M360" i="517" s="1"/>
  <c r="K360" i="517" a="1"/>
  <c r="H360" i="517"/>
  <c r="K359" i="517" a="1"/>
  <c r="K359" i="517" s="1"/>
  <c r="M359" i="517" s="1"/>
  <c r="H359" i="517"/>
  <c r="K358" i="517"/>
  <c r="M358" i="517" s="1"/>
  <c r="K358" i="517" a="1"/>
  <c r="H358" i="517"/>
  <c r="V357" i="517"/>
  <c r="W357" i="517" s="1"/>
  <c r="N357" i="517"/>
  <c r="K357" i="517" a="1"/>
  <c r="K357" i="517" s="1"/>
  <c r="M357" i="517" s="1"/>
  <c r="J357" i="517" a="1"/>
  <c r="J357" i="517" s="1"/>
  <c r="H357" i="517"/>
  <c r="W356" i="517"/>
  <c r="V356" i="517"/>
  <c r="N356" i="517"/>
  <c r="K356" i="517" a="1"/>
  <c r="K356" i="517" s="1"/>
  <c r="M356" i="517" s="1"/>
  <c r="J356" i="517" a="1"/>
  <c r="J356" i="517" s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H354" i="517"/>
  <c r="H353" i="517"/>
  <c r="V352" i="517"/>
  <c r="W352" i="517" s="1"/>
  <c r="N352" i="517"/>
  <c r="K352" i="517"/>
  <c r="M352" i="517" s="1"/>
  <c r="K352" i="517" a="1"/>
  <c r="J352" i="517"/>
  <c r="J352" i="517" a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K350" i="517" a="1"/>
  <c r="K350" i="517" s="1"/>
  <c r="M350" i="517" s="1"/>
  <c r="H350" i="517"/>
  <c r="K349" i="517" a="1"/>
  <c r="K349" i="517" s="1"/>
  <c r="M349" i="517" s="1"/>
  <c r="H349" i="517"/>
  <c r="W348" i="517"/>
  <c r="V348" i="517"/>
  <c r="N348" i="517"/>
  <c r="K348" i="517" a="1"/>
  <c r="K348" i="517" s="1"/>
  <c r="M348" i="517" s="1"/>
  <c r="J348" i="517" a="1"/>
  <c r="J348" i="517" s="1"/>
  <c r="H348" i="517"/>
  <c r="V347" i="517"/>
  <c r="W347" i="517" s="1"/>
  <c r="N347" i="517"/>
  <c r="K347" i="517" a="1"/>
  <c r="K347" i="517" s="1"/>
  <c r="M347" i="517" s="1"/>
  <c r="J347" i="517" a="1"/>
  <c r="J347" i="517" s="1"/>
  <c r="H347" i="517"/>
  <c r="V346" i="517"/>
  <c r="W346" i="517" s="1"/>
  <c r="N346" i="517"/>
  <c r="K346" i="517"/>
  <c r="M346" i="517" s="1"/>
  <c r="K346" i="517" a="1"/>
  <c r="J346" i="517"/>
  <c r="J346" i="517" a="1"/>
  <c r="H346" i="517"/>
  <c r="V345" i="517"/>
  <c r="W345" i="517" s="1"/>
  <c r="N345" i="517"/>
  <c r="K345" i="517" a="1"/>
  <c r="K345" i="517" s="1"/>
  <c r="M345" i="517" s="1"/>
  <c r="J345" i="517" a="1"/>
  <c r="J345" i="517" s="1"/>
  <c r="H345" i="517"/>
  <c r="W344" i="517"/>
  <c r="V344" i="517"/>
  <c r="N344" i="517"/>
  <c r="K344" i="517" a="1"/>
  <c r="K344" i="517" s="1"/>
  <c r="M344" i="517" s="1"/>
  <c r="J344" i="517" a="1"/>
  <c r="J344" i="517" s="1"/>
  <c r="H344" i="517"/>
  <c r="V343" i="517"/>
  <c r="V364" i="517" s="1"/>
  <c r="N343" i="517"/>
  <c r="K343" i="517" a="1"/>
  <c r="K343" i="517" s="1"/>
  <c r="J343" i="517" a="1"/>
  <c r="J343" i="517" s="1"/>
  <c r="H343" i="517"/>
  <c r="H364" i="517" s="1"/>
  <c r="H498" i="517" s="1"/>
  <c r="E505" i="517" s="1"/>
  <c r="X337" i="517"/>
  <c r="X336" i="517"/>
  <c r="X335" i="517"/>
  <c r="G335" i="517"/>
  <c r="C335" i="517"/>
  <c r="X334" i="517"/>
  <c r="I334" i="517"/>
  <c r="E334" i="517"/>
  <c r="K334" i="517" s="1"/>
  <c r="M334" i="517" s="1"/>
  <c r="I333" i="517"/>
  <c r="E333" i="517"/>
  <c r="K333" i="517" s="1"/>
  <c r="M333" i="517" s="1"/>
  <c r="I332" i="517"/>
  <c r="E332" i="517"/>
  <c r="K332" i="517" s="1"/>
  <c r="M332" i="517" s="1"/>
  <c r="X331" i="517"/>
  <c r="I331" i="517"/>
  <c r="I335" i="517" s="1"/>
  <c r="E331" i="517"/>
  <c r="E335" i="517" s="1"/>
  <c r="AA328" i="517"/>
  <c r="Z328" i="517"/>
  <c r="Y328" i="517"/>
  <c r="X328" i="517"/>
  <c r="U328" i="517"/>
  <c r="T328" i="517"/>
  <c r="S328" i="517"/>
  <c r="R328" i="517"/>
  <c r="Q328" i="517"/>
  <c r="P328" i="517"/>
  <c r="O328" i="517"/>
  <c r="I328" i="517"/>
  <c r="G328" i="517"/>
  <c r="K327" i="517" a="1"/>
  <c r="K327" i="517" s="1"/>
  <c r="H327" i="517"/>
  <c r="K326" i="517"/>
  <c r="K326" i="517" a="1"/>
  <c r="H326" i="517"/>
  <c r="K325" i="517" a="1"/>
  <c r="K325" i="517" s="1"/>
  <c r="H325" i="517"/>
  <c r="V324" i="517"/>
  <c r="W324" i="517" s="1"/>
  <c r="N324" i="517"/>
  <c r="K324" i="517" a="1"/>
  <c r="K324" i="517" s="1"/>
  <c r="D324" i="517"/>
  <c r="H324" i="517" s="1"/>
  <c r="H323" i="517"/>
  <c r="K322" i="517" a="1"/>
  <c r="K322" i="517" s="1"/>
  <c r="H322" i="517"/>
  <c r="H321" i="517"/>
  <c r="V320" i="517"/>
  <c r="W320" i="517" s="1"/>
  <c r="N320" i="517"/>
  <c r="K320" i="517"/>
  <c r="M320" i="517" s="1"/>
  <c r="K320" i="517" a="1"/>
  <c r="J320" i="517"/>
  <c r="J320" i="517" a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H318" i="517"/>
  <c r="V317" i="517"/>
  <c r="W317" i="517" s="1"/>
  <c r="N317" i="517"/>
  <c r="K317" i="517" a="1"/>
  <c r="K317" i="517" s="1"/>
  <c r="M317" i="517" s="1"/>
  <c r="J317" i="517" a="1"/>
  <c r="J317" i="517" s="1"/>
  <c r="H317" i="517"/>
  <c r="W316" i="517"/>
  <c r="V316" i="517"/>
  <c r="N316" i="517"/>
  <c r="K316" i="517" a="1"/>
  <c r="K316" i="517" s="1"/>
  <c r="M316" i="517" s="1"/>
  <c r="J316" i="517" a="1"/>
  <c r="J316" i="517" s="1"/>
  <c r="H316" i="517"/>
  <c r="V315" i="517"/>
  <c r="W315" i="517" s="1"/>
  <c r="N315" i="517"/>
  <c r="K315" i="517" a="1"/>
  <c r="K315" i="517" s="1"/>
  <c r="M315" i="517" s="1"/>
  <c r="J315" i="517" a="1"/>
  <c r="J315" i="517" s="1"/>
  <c r="H315" i="517"/>
  <c r="V314" i="517"/>
  <c r="V328" i="517" s="1"/>
  <c r="N314" i="517"/>
  <c r="N328" i="517" s="1"/>
  <c r="K314" i="517"/>
  <c r="K314" i="517" a="1"/>
  <c r="J314" i="517" a="1"/>
  <c r="J314" i="517" s="1"/>
  <c r="H314" i="517"/>
  <c r="H328" i="517" s="1"/>
  <c r="AA313" i="517"/>
  <c r="Z313" i="517"/>
  <c r="Y313" i="517"/>
  <c r="X313" i="517"/>
  <c r="U313" i="517"/>
  <c r="T313" i="517"/>
  <c r="S313" i="517"/>
  <c r="Q313" i="517"/>
  <c r="P313" i="517"/>
  <c r="O313" i="517"/>
  <c r="R335" i="517" s="1"/>
  <c r="I313" i="517"/>
  <c r="G313" i="517"/>
  <c r="V312" i="517"/>
  <c r="W312" i="517" s="1"/>
  <c r="N312" i="517"/>
  <c r="K312" i="517" a="1"/>
  <c r="K312" i="517" s="1"/>
  <c r="M312" i="517" s="1"/>
  <c r="J312" i="517" a="1"/>
  <c r="J312" i="517" s="1"/>
  <c r="H312" i="517"/>
  <c r="W310" i="517"/>
  <c r="V310" i="517"/>
  <c r="N310" i="517"/>
  <c r="K310" i="517" a="1"/>
  <c r="K310" i="517" s="1"/>
  <c r="M310" i="517" s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W308" i="517"/>
  <c r="V308" i="517"/>
  <c r="N308" i="517"/>
  <c r="K308" i="517"/>
  <c r="M308" i="517" s="1"/>
  <c r="K308" i="517" a="1"/>
  <c r="J308" i="517" a="1"/>
  <c r="J308" i="517" s="1"/>
  <c r="H308" i="517"/>
  <c r="V307" i="517"/>
  <c r="W307" i="517" s="1"/>
  <c r="N307" i="517"/>
  <c r="K307" i="517" a="1"/>
  <c r="K307" i="517" s="1"/>
  <c r="M307" i="517" s="1"/>
  <c r="J307" i="517" a="1"/>
  <c r="J307" i="517" s="1"/>
  <c r="H307" i="517"/>
  <c r="W306" i="517"/>
  <c r="V306" i="517"/>
  <c r="N306" i="517"/>
  <c r="N313" i="517" s="1"/>
  <c r="K306" i="517" a="1"/>
  <c r="K306" i="517" s="1"/>
  <c r="J306" i="517" a="1"/>
  <c r="J306" i="517" s="1"/>
  <c r="H306" i="517"/>
  <c r="AA305" i="517"/>
  <c r="Z305" i="517"/>
  <c r="Y305" i="517"/>
  <c r="X305" i="517"/>
  <c r="U305" i="517"/>
  <c r="T305" i="517"/>
  <c r="S305" i="517"/>
  <c r="Q305" i="517"/>
  <c r="P305" i="517"/>
  <c r="O305" i="517"/>
  <c r="I305" i="517"/>
  <c r="G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 a="1"/>
  <c r="K303" i="517" s="1"/>
  <c r="M303" i="517" s="1"/>
  <c r="J303" i="517" a="1"/>
  <c r="J303" i="517" s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/>
  <c r="M301" i="517" s="1"/>
  <c r="K301" i="517" a="1"/>
  <c r="J301" i="517"/>
  <c r="J301" i="517" a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W299" i="517"/>
  <c r="V299" i="517"/>
  <c r="N299" i="517"/>
  <c r="K299" i="517" a="1"/>
  <c r="K299" i="517" s="1"/>
  <c r="M299" i="517" s="1"/>
  <c r="J299" i="517" a="1"/>
  <c r="J299" i="517" s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/>
  <c r="M297" i="517" s="1"/>
  <c r="K297" i="517" a="1"/>
  <c r="J297" i="517"/>
  <c r="J297" i="517" a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W295" i="517"/>
  <c r="V295" i="517"/>
  <c r="N295" i="517"/>
  <c r="K295" i="517" a="1"/>
  <c r="K295" i="517" s="1"/>
  <c r="M295" i="517" s="1"/>
  <c r="J295" i="517" a="1"/>
  <c r="J295" i="517" s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/>
  <c r="M293" i="517" s="1"/>
  <c r="K293" i="517" a="1"/>
  <c r="J293" i="517"/>
  <c r="J293" i="517" a="1"/>
  <c r="H293" i="517"/>
  <c r="V292" i="517"/>
  <c r="W292" i="517" s="1"/>
  <c r="N292" i="517"/>
  <c r="K292" i="517" a="1"/>
  <c r="K292" i="517" s="1"/>
  <c r="M292" i="517" s="1"/>
  <c r="J292" i="517" a="1"/>
  <c r="J292" i="517" s="1"/>
  <c r="H292" i="517"/>
  <c r="W291" i="517"/>
  <c r="V291" i="517"/>
  <c r="N291" i="517"/>
  <c r="K291" i="517" a="1"/>
  <c r="K291" i="517" s="1"/>
  <c r="M291" i="517" s="1"/>
  <c r="J291" i="517" a="1"/>
  <c r="J291" i="517" s="1"/>
  <c r="H291" i="517"/>
  <c r="V290" i="517"/>
  <c r="W290" i="517" s="1"/>
  <c r="N290" i="517"/>
  <c r="K290" i="517" a="1"/>
  <c r="K290" i="517" s="1"/>
  <c r="J290" i="517" a="1"/>
  <c r="J290" i="517" s="1"/>
  <c r="H290" i="517"/>
  <c r="H305" i="517" s="1"/>
  <c r="AA289" i="517"/>
  <c r="Z289" i="517"/>
  <c r="Y289" i="517"/>
  <c r="X289" i="517"/>
  <c r="U289" i="517"/>
  <c r="T289" i="517"/>
  <c r="S289" i="517"/>
  <c r="R289" i="517"/>
  <c r="Q289" i="517"/>
  <c r="P289" i="517"/>
  <c r="O289" i="517"/>
  <c r="R333" i="517" s="1"/>
  <c r="I289" i="517"/>
  <c r="G289" i="517"/>
  <c r="V288" i="517"/>
  <c r="W288" i="517" s="1"/>
  <c r="N288" i="517"/>
  <c r="K288" i="517" a="1"/>
  <c r="K288" i="517" s="1"/>
  <c r="M288" i="517" s="1"/>
  <c r="J288" i="517" a="1"/>
  <c r="J288" i="517" s="1"/>
  <c r="H288" i="517"/>
  <c r="V287" i="517"/>
  <c r="W287" i="517" s="1"/>
  <c r="N287" i="517"/>
  <c r="K287" i="517"/>
  <c r="M287" i="517" s="1"/>
  <c r="K287" i="517" a="1"/>
  <c r="J287" i="517"/>
  <c r="J287" i="517" a="1"/>
  <c r="H287" i="517"/>
  <c r="V286" i="517"/>
  <c r="W286" i="517" s="1"/>
  <c r="N286" i="517"/>
  <c r="K286" i="517" a="1"/>
  <c r="K286" i="517" s="1"/>
  <c r="M286" i="517" s="1"/>
  <c r="J286" i="517" a="1"/>
  <c r="J286" i="517" s="1"/>
  <c r="H286" i="517"/>
  <c r="H285" i="517"/>
  <c r="H284" i="517"/>
  <c r="H283" i="517"/>
  <c r="V282" i="517"/>
  <c r="W282" i="517" s="1"/>
  <c r="N282" i="517"/>
  <c r="K282" i="517" a="1"/>
  <c r="K282" i="517" s="1"/>
  <c r="M282" i="517" s="1"/>
  <c r="J282" i="517" a="1"/>
  <c r="J282" i="517" s="1"/>
  <c r="H282" i="517"/>
  <c r="W281" i="517"/>
  <c r="V281" i="517"/>
  <c r="N281" i="517"/>
  <c r="K281" i="517"/>
  <c r="M281" i="517" s="1"/>
  <c r="K281" i="517" a="1"/>
  <c r="J281" i="517" a="1"/>
  <c r="J281" i="517" s="1"/>
  <c r="H281" i="517"/>
  <c r="N280" i="517"/>
  <c r="K280" i="517" a="1"/>
  <c r="K280" i="517" s="1"/>
  <c r="M280" i="517" s="1"/>
  <c r="H280" i="517"/>
  <c r="N279" i="517"/>
  <c r="K279" i="517" a="1"/>
  <c r="K279" i="517" s="1"/>
  <c r="M279" i="517" s="1"/>
  <c r="H279" i="517"/>
  <c r="N278" i="517"/>
  <c r="K278" i="517" a="1"/>
  <c r="K278" i="517" s="1"/>
  <c r="M278" i="517" s="1"/>
  <c r="H278" i="517"/>
  <c r="N277" i="517"/>
  <c r="K277" i="517"/>
  <c r="M277" i="517" s="1"/>
  <c r="K277" i="517" a="1"/>
  <c r="H277" i="517"/>
  <c r="N276" i="517"/>
  <c r="K276" i="517" a="1"/>
  <c r="K276" i="517" s="1"/>
  <c r="M276" i="517" s="1"/>
  <c r="H276" i="517"/>
  <c r="N275" i="517"/>
  <c r="K275" i="517" a="1"/>
  <c r="K275" i="517" s="1"/>
  <c r="M275" i="517" s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/>
  <c r="M273" i="517" s="1"/>
  <c r="K273" i="517" a="1"/>
  <c r="J273" i="517"/>
  <c r="J273" i="517" a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W271" i="517"/>
  <c r="V271" i="517"/>
  <c r="N271" i="517"/>
  <c r="K271" i="517" a="1"/>
  <c r="K271" i="517" s="1"/>
  <c r="M271" i="517" s="1"/>
  <c r="J271" i="517" a="1"/>
  <c r="J271" i="517" s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/>
  <c r="M269" i="517" s="1"/>
  <c r="K269" i="517" a="1"/>
  <c r="J269" i="517"/>
  <c r="J269" i="517" a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W267" i="517"/>
  <c r="V267" i="517"/>
  <c r="N267" i="517"/>
  <c r="K267" i="517" a="1"/>
  <c r="K267" i="517" s="1"/>
  <c r="M267" i="517" s="1"/>
  <c r="J267" i="517" a="1"/>
  <c r="J267" i="517" s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V265" i="517"/>
  <c r="W265" i="517" s="1"/>
  <c r="N265" i="517"/>
  <c r="K265" i="517"/>
  <c r="M265" i="517" s="1"/>
  <c r="K265" i="517" a="1"/>
  <c r="J265" i="517"/>
  <c r="J265" i="517" a="1"/>
  <c r="H265" i="517"/>
  <c r="V264" i="517"/>
  <c r="W264" i="517" s="1"/>
  <c r="N264" i="517"/>
  <c r="K264" i="517" a="1"/>
  <c r="K264" i="517" s="1"/>
  <c r="M264" i="517" s="1"/>
  <c r="J264" i="517" a="1"/>
  <c r="J264" i="517" s="1"/>
  <c r="H264" i="517"/>
  <c r="W263" i="517"/>
  <c r="V263" i="517"/>
  <c r="N263" i="517"/>
  <c r="K263" i="517" a="1"/>
  <c r="K263" i="517" s="1"/>
  <c r="M263" i="517" s="1"/>
  <c r="J263" i="517" a="1"/>
  <c r="J263" i="517" s="1"/>
  <c r="H263" i="517"/>
  <c r="N262" i="517"/>
  <c r="K262" i="517" a="1"/>
  <c r="K262" i="517" s="1"/>
  <c r="M262" i="517" s="1"/>
  <c r="H262" i="517"/>
  <c r="V261" i="517"/>
  <c r="W261" i="517" s="1"/>
  <c r="N261" i="517"/>
  <c r="K261" i="517"/>
  <c r="M261" i="517" s="1"/>
  <c r="K261" i="517" a="1"/>
  <c r="J261" i="517"/>
  <c r="J261" i="517" a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W259" i="517"/>
  <c r="V259" i="517"/>
  <c r="N259" i="517"/>
  <c r="K259" i="517" a="1"/>
  <c r="K259" i="517" s="1"/>
  <c r="M259" i="517" s="1"/>
  <c r="J259" i="517" a="1"/>
  <c r="J259" i="517" s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V257" i="517"/>
  <c r="W257" i="517" s="1"/>
  <c r="N257" i="517"/>
  <c r="K257" i="517"/>
  <c r="M257" i="517" s="1"/>
  <c r="K257" i="517" a="1"/>
  <c r="J257" i="517"/>
  <c r="J257" i="517" a="1"/>
  <c r="H257" i="517"/>
  <c r="V256" i="517"/>
  <c r="W256" i="517" s="1"/>
  <c r="N256" i="517"/>
  <c r="K256" i="517" a="1"/>
  <c r="K256" i="517" s="1"/>
  <c r="M256" i="517" s="1"/>
  <c r="J256" i="517" a="1"/>
  <c r="J256" i="517" s="1"/>
  <c r="H256" i="517"/>
  <c r="W255" i="517"/>
  <c r="V255" i="517"/>
  <c r="V289" i="517" s="1"/>
  <c r="W289" i="517" s="1"/>
  <c r="N255" i="517"/>
  <c r="K255" i="517" a="1"/>
  <c r="K255" i="517" s="1"/>
  <c r="J255" i="517" a="1"/>
  <c r="J255" i="517" s="1"/>
  <c r="H255" i="517"/>
  <c r="H289" i="517" s="1"/>
  <c r="AA254" i="517"/>
  <c r="Z254" i="517"/>
  <c r="Y254" i="517"/>
  <c r="X254" i="517"/>
  <c r="U254" i="517"/>
  <c r="T254" i="517"/>
  <c r="S254" i="517"/>
  <c r="R254" i="517"/>
  <c r="Q254" i="517"/>
  <c r="P254" i="517"/>
  <c r="O254" i="517"/>
  <c r="R332" i="517" s="1"/>
  <c r="I254" i="517"/>
  <c r="G254" i="517"/>
  <c r="J254" i="517" s="1" a="1"/>
  <c r="J254" i="517" s="1"/>
  <c r="H253" i="517"/>
  <c r="H252" i="517"/>
  <c r="H251" i="517"/>
  <c r="H250" i="517"/>
  <c r="H249" i="517"/>
  <c r="H248" i="517"/>
  <c r="K247" i="517" a="1"/>
  <c r="K247" i="517" s="1"/>
  <c r="M247" i="517" s="1"/>
  <c r="H247" i="517"/>
  <c r="K246" i="517" a="1"/>
  <c r="K246" i="517" s="1"/>
  <c r="M246" i="517" s="1"/>
  <c r="H246" i="517"/>
  <c r="K245" i="517" a="1"/>
  <c r="K245" i="517" s="1"/>
  <c r="M245" i="517" s="1"/>
  <c r="H245" i="517"/>
  <c r="K244" i="517" a="1"/>
  <c r="K244" i="517" s="1"/>
  <c r="M244" i="517" s="1"/>
  <c r="H244" i="517"/>
  <c r="W243" i="517"/>
  <c r="V243" i="517"/>
  <c r="N243" i="517"/>
  <c r="K243" i="517" a="1"/>
  <c r="K243" i="517" s="1"/>
  <c r="M243" i="517" s="1"/>
  <c r="J243" i="517" a="1"/>
  <c r="J243" i="517" s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V241" i="517"/>
  <c r="W241" i="517" s="1"/>
  <c r="N241" i="517"/>
  <c r="K241" i="517"/>
  <c r="M241" i="517" s="1"/>
  <c r="K241" i="517" a="1"/>
  <c r="J241" i="517"/>
  <c r="J241" i="517" a="1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M239" i="517"/>
  <c r="H239" i="517"/>
  <c r="W238" i="517"/>
  <c r="V238" i="517"/>
  <c r="N238" i="517"/>
  <c r="K238" i="517" a="1"/>
  <c r="K238" i="517" s="1"/>
  <c r="M238" i="517" s="1"/>
  <c r="J238" i="517" a="1"/>
  <c r="J238" i="517" s="1"/>
  <c r="H238" i="517"/>
  <c r="V237" i="517"/>
  <c r="W237" i="517" s="1"/>
  <c r="N237" i="517"/>
  <c r="K237" i="517" a="1"/>
  <c r="K237" i="517" s="1"/>
  <c r="M237" i="517" s="1"/>
  <c r="J237" i="517" a="1"/>
  <c r="J237" i="517" s="1"/>
  <c r="H237" i="517"/>
  <c r="K236" i="517" a="1"/>
  <c r="K236" i="517" s="1"/>
  <c r="M236" i="517" s="1"/>
  <c r="H236" i="517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/>
  <c r="M233" i="517" s="1"/>
  <c r="K233" i="517" a="1"/>
  <c r="J233" i="517"/>
  <c r="J233" i="517" a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W231" i="517"/>
  <c r="V231" i="517"/>
  <c r="N231" i="517"/>
  <c r="K231" i="517" a="1"/>
  <c r="K231" i="517" s="1"/>
  <c r="M231" i="517" s="1"/>
  <c r="J231" i="517" a="1"/>
  <c r="J231" i="517" s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/>
  <c r="M229" i="517" s="1"/>
  <c r="K229" i="517" a="1"/>
  <c r="J229" i="517"/>
  <c r="J229" i="517" a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W227" i="517"/>
  <c r="V227" i="517"/>
  <c r="N227" i="517"/>
  <c r="K227" i="517" a="1"/>
  <c r="K227" i="517" s="1"/>
  <c r="M227" i="517" s="1"/>
  <c r="J227" i="517" a="1"/>
  <c r="J227" i="517" s="1"/>
  <c r="H227" i="517"/>
  <c r="V226" i="517"/>
  <c r="W226" i="517" s="1"/>
  <c r="N226" i="517"/>
  <c r="K226" i="517" a="1"/>
  <c r="K226" i="517" s="1"/>
  <c r="M226" i="517" s="1"/>
  <c r="J226" i="517" a="1"/>
  <c r="J226" i="517" s="1"/>
  <c r="H226" i="517"/>
  <c r="V225" i="517"/>
  <c r="W225" i="517" s="1"/>
  <c r="N225" i="517"/>
  <c r="K225" i="517"/>
  <c r="M225" i="517" s="1"/>
  <c r="K225" i="517" a="1"/>
  <c r="J225" i="517"/>
  <c r="J225" i="517" a="1"/>
  <c r="H225" i="517"/>
  <c r="N224" i="517"/>
  <c r="K224" i="517" a="1"/>
  <c r="K224" i="517" s="1"/>
  <c r="M224" i="517" s="1"/>
  <c r="H224" i="517"/>
  <c r="N223" i="517"/>
  <c r="K223" i="517" a="1"/>
  <c r="K223" i="517" s="1"/>
  <c r="M223" i="517" s="1"/>
  <c r="H223" i="517"/>
  <c r="N222" i="517"/>
  <c r="K222" i="517" a="1"/>
  <c r="K222" i="517" s="1"/>
  <c r="M222" i="517" s="1"/>
  <c r="H222" i="517"/>
  <c r="N221" i="517"/>
  <c r="K221" i="517"/>
  <c r="M221" i="517" s="1"/>
  <c r="K221" i="517" a="1"/>
  <c r="H221" i="517"/>
  <c r="N220" i="517"/>
  <c r="K220" i="517" a="1"/>
  <c r="K220" i="517" s="1"/>
  <c r="M220" i="517" s="1"/>
  <c r="H220" i="517"/>
  <c r="N219" i="517"/>
  <c r="K219" i="517" a="1"/>
  <c r="K219" i="517" s="1"/>
  <c r="M219" i="517" s="1"/>
  <c r="H219" i="517"/>
  <c r="N218" i="517"/>
  <c r="K218" i="517" a="1"/>
  <c r="K218" i="517" s="1"/>
  <c r="M218" i="517" s="1"/>
  <c r="H218" i="517"/>
  <c r="N217" i="517"/>
  <c r="K217" i="517"/>
  <c r="M217" i="517" s="1"/>
  <c r="K217" i="517" a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W215" i="517"/>
  <c r="V215" i="517"/>
  <c r="N215" i="517"/>
  <c r="K215" i="517" a="1"/>
  <c r="K215" i="517" s="1"/>
  <c r="M215" i="517" s="1"/>
  <c r="J215" i="517" a="1"/>
  <c r="J215" i="517" s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/>
  <c r="M213" i="517" s="1"/>
  <c r="K213" i="517" a="1"/>
  <c r="J213" i="517"/>
  <c r="J213" i="517" a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W211" i="517"/>
  <c r="V211" i="517"/>
  <c r="N211" i="517"/>
  <c r="K211" i="517" a="1"/>
  <c r="K211" i="517" s="1"/>
  <c r="M211" i="517" s="1"/>
  <c r="J211" i="517" a="1"/>
  <c r="J211" i="517" s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/>
  <c r="M209" i="517" s="1"/>
  <c r="K209" i="517" a="1"/>
  <c r="J209" i="517"/>
  <c r="J209" i="517" a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W207" i="517"/>
  <c r="V207" i="517"/>
  <c r="N207" i="517"/>
  <c r="K207" i="517" a="1"/>
  <c r="K207" i="517" s="1"/>
  <c r="M207" i="517" s="1"/>
  <c r="J207" i="517" a="1"/>
  <c r="J207" i="517" s="1"/>
  <c r="H207" i="517"/>
  <c r="V206" i="517"/>
  <c r="W206" i="517" s="1"/>
  <c r="N206" i="517"/>
  <c r="K206" i="517" a="1"/>
  <c r="K206" i="517" s="1"/>
  <c r="M206" i="517" s="1"/>
  <c r="J206" i="517" a="1"/>
  <c r="J206" i="517" s="1"/>
  <c r="H206" i="517"/>
  <c r="V205" i="517"/>
  <c r="W205" i="517" s="1"/>
  <c r="N205" i="517"/>
  <c r="K205" i="517"/>
  <c r="M205" i="517" s="1"/>
  <c r="K205" i="517" a="1"/>
  <c r="J205" i="517"/>
  <c r="J205" i="517" a="1"/>
  <c r="H205" i="517"/>
  <c r="H204" i="517"/>
  <c r="H203" i="517"/>
  <c r="H202" i="517"/>
  <c r="W201" i="517"/>
  <c r="V201" i="517"/>
  <c r="N201" i="517"/>
  <c r="K201" i="517" a="1"/>
  <c r="K201" i="517" s="1"/>
  <c r="M201" i="517" s="1"/>
  <c r="J201" i="517" a="1"/>
  <c r="J201" i="517" s="1"/>
  <c r="H201" i="517"/>
  <c r="V200" i="517"/>
  <c r="W200" i="517" s="1"/>
  <c r="N200" i="517"/>
  <c r="K200" i="517" a="1"/>
  <c r="K200" i="517" s="1"/>
  <c r="M200" i="517" s="1"/>
  <c r="J200" i="517" a="1"/>
  <c r="J200" i="517" s="1"/>
  <c r="H200" i="517"/>
  <c r="V199" i="517"/>
  <c r="W199" i="517" s="1"/>
  <c r="N199" i="517"/>
  <c r="K199" i="517"/>
  <c r="M199" i="517" s="1"/>
  <c r="K199" i="517" a="1"/>
  <c r="J199" i="517"/>
  <c r="J199" i="517" a="1"/>
  <c r="H199" i="517"/>
  <c r="H198" i="517"/>
  <c r="W197" i="517"/>
  <c r="V197" i="517"/>
  <c r="N197" i="517"/>
  <c r="N254" i="517" s="1"/>
  <c r="K197" i="517" a="1"/>
  <c r="K197" i="517" s="1"/>
  <c r="M197" i="517" s="1"/>
  <c r="J197" i="517" a="1"/>
  <c r="J197" i="517" s="1"/>
  <c r="H197" i="517"/>
  <c r="AA196" i="517"/>
  <c r="AA329" i="517" s="1"/>
  <c r="Z196" i="517"/>
  <c r="Z329" i="517" s="1"/>
  <c r="Y196" i="517"/>
  <c r="Y329" i="517" s="1"/>
  <c r="X196" i="517"/>
  <c r="X329" i="517" s="1"/>
  <c r="U196" i="517"/>
  <c r="U329" i="517" s="1"/>
  <c r="T196" i="517"/>
  <c r="T329" i="517" s="1"/>
  <c r="S196" i="517"/>
  <c r="S329" i="517" s="1"/>
  <c r="R196" i="517"/>
  <c r="R329" i="517" s="1"/>
  <c r="Q196" i="517"/>
  <c r="Q329" i="517" s="1"/>
  <c r="P196" i="517"/>
  <c r="X332" i="517" s="1"/>
  <c r="O196" i="517"/>
  <c r="R331" i="517" s="1"/>
  <c r="I196" i="517"/>
  <c r="I329" i="517" s="1"/>
  <c r="B337" i="517" s="1"/>
  <c r="G196" i="517"/>
  <c r="G329" i="517" s="1"/>
  <c r="W195" i="517"/>
  <c r="V195" i="517"/>
  <c r="N195" i="517"/>
  <c r="K195" i="517" a="1"/>
  <c r="K195" i="517" s="1"/>
  <c r="M195" i="517" s="1"/>
  <c r="J195" i="517" a="1"/>
  <c r="J195" i="517" s="1"/>
  <c r="H195" i="517"/>
  <c r="V194" i="517"/>
  <c r="W194" i="517" s="1"/>
  <c r="N194" i="517"/>
  <c r="K194" i="517" a="1"/>
  <c r="K194" i="517" s="1"/>
  <c r="M194" i="517" s="1"/>
  <c r="J194" i="517" a="1"/>
  <c r="J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K191" i="517" a="1"/>
  <c r="K191" i="517" s="1"/>
  <c r="M191" i="517" s="1"/>
  <c r="H191" i="517"/>
  <c r="K190" i="517" a="1"/>
  <c r="K190" i="517" s="1"/>
  <c r="M190" i="517" s="1"/>
  <c r="H190" i="517"/>
  <c r="V189" i="517"/>
  <c r="W189" i="517" s="1"/>
  <c r="N189" i="517"/>
  <c r="K189" i="517"/>
  <c r="M189" i="517" s="1"/>
  <c r="K189" i="517" a="1"/>
  <c r="J189" i="517"/>
  <c r="J189" i="517" a="1"/>
  <c r="H189" i="517"/>
  <c r="V188" i="517"/>
  <c r="W188" i="517" s="1"/>
  <c r="N188" i="517"/>
  <c r="K188" i="517" a="1"/>
  <c r="K188" i="517" s="1"/>
  <c r="M188" i="517" s="1"/>
  <c r="J188" i="517" a="1"/>
  <c r="J188" i="517" s="1"/>
  <c r="H188" i="517"/>
  <c r="W187" i="517"/>
  <c r="V187" i="517"/>
  <c r="N187" i="517"/>
  <c r="K187" i="517" a="1"/>
  <c r="K187" i="517" s="1"/>
  <c r="M187" i="517" s="1"/>
  <c r="J187" i="517" a="1"/>
  <c r="J187" i="517" s="1"/>
  <c r="H187" i="517"/>
  <c r="N186" i="517"/>
  <c r="K186" i="517" a="1"/>
  <c r="K186" i="517" s="1"/>
  <c r="M186" i="517" s="1"/>
  <c r="J186" i="517" a="1"/>
  <c r="J186" i="517" s="1"/>
  <c r="H186" i="517"/>
  <c r="N185" i="517"/>
  <c r="K185" i="517" a="1"/>
  <c r="K185" i="517" s="1"/>
  <c r="M185" i="517" s="1"/>
  <c r="J185" i="517" a="1"/>
  <c r="J185" i="517" s="1"/>
  <c r="H185" i="517"/>
  <c r="V184" i="517"/>
  <c r="W184" i="517" s="1"/>
  <c r="N184" i="517"/>
  <c r="K184" i="517" a="1"/>
  <c r="K184" i="517" s="1"/>
  <c r="M184" i="517" s="1"/>
  <c r="J184" i="517" a="1"/>
  <c r="J184" i="517" s="1"/>
  <c r="H184" i="517"/>
  <c r="V183" i="517"/>
  <c r="W183" i="517" s="1"/>
  <c r="N183" i="517"/>
  <c r="K183" i="517"/>
  <c r="M183" i="517" s="1"/>
  <c r="K183" i="517" a="1"/>
  <c r="J183" i="517"/>
  <c r="J183" i="517" a="1"/>
  <c r="H183" i="517"/>
  <c r="N182" i="517"/>
  <c r="K182" i="517" a="1"/>
  <c r="K182" i="517" s="1"/>
  <c r="M182" i="517" s="1"/>
  <c r="H182" i="517"/>
  <c r="N181" i="517"/>
  <c r="K181" i="517" a="1"/>
  <c r="K181" i="517" s="1"/>
  <c r="M181" i="517" s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/>
  <c r="M179" i="517" s="1"/>
  <c r="K179" i="517" a="1"/>
  <c r="J179" i="517"/>
  <c r="J179" i="517" a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W177" i="517"/>
  <c r="V177" i="517"/>
  <c r="N177" i="517"/>
  <c r="K177" i="517" a="1"/>
  <c r="K177" i="517" s="1"/>
  <c r="M177" i="517" s="1"/>
  <c r="J177" i="517" a="1"/>
  <c r="J177" i="517" s="1"/>
  <c r="H177" i="517"/>
  <c r="V176" i="517"/>
  <c r="W176" i="517" s="1"/>
  <c r="N176" i="517"/>
  <c r="K176" i="517" a="1"/>
  <c r="K176" i="517" s="1"/>
  <c r="M176" i="517" s="1"/>
  <c r="J176" i="517" a="1"/>
  <c r="J176" i="517" s="1"/>
  <c r="H176" i="517"/>
  <c r="V175" i="517"/>
  <c r="V196" i="517" s="1"/>
  <c r="N175" i="517"/>
  <c r="K175" i="517"/>
  <c r="M175" i="517" s="1"/>
  <c r="K175" i="517" a="1"/>
  <c r="J175" i="517"/>
  <c r="J175" i="517" a="1"/>
  <c r="H175" i="517"/>
  <c r="H196" i="517" s="1"/>
  <c r="X168" i="517"/>
  <c r="Q520" i="517" s="1"/>
  <c r="X167" i="517"/>
  <c r="Q519" i="517" s="1"/>
  <c r="G167" i="517"/>
  <c r="C167" i="517"/>
  <c r="X166" i="517"/>
  <c r="Q518" i="517" s="1"/>
  <c r="I166" i="517"/>
  <c r="E166" i="517"/>
  <c r="K166" i="517" s="1"/>
  <c r="M166" i="517" s="1"/>
  <c r="I165" i="517"/>
  <c r="E165" i="517"/>
  <c r="K165" i="517" s="1"/>
  <c r="M165" i="517" s="1"/>
  <c r="I164" i="517"/>
  <c r="E164" i="517"/>
  <c r="K164" i="517" s="1"/>
  <c r="M164" i="517" s="1"/>
  <c r="X163" i="517"/>
  <c r="Q515" i="517" s="1"/>
  <c r="I163" i="517"/>
  <c r="I167" i="517" s="1"/>
  <c r="E163" i="517"/>
  <c r="K163" i="517" s="1"/>
  <c r="AA160" i="517"/>
  <c r="Z160" i="517"/>
  <c r="Y160" i="517"/>
  <c r="X160" i="517"/>
  <c r="U160" i="517"/>
  <c r="T160" i="517"/>
  <c r="S160" i="517"/>
  <c r="R160" i="517"/>
  <c r="Q160" i="517"/>
  <c r="P160" i="517"/>
  <c r="O160" i="517"/>
  <c r="I160" i="517"/>
  <c r="G160" i="517"/>
  <c r="C520" i="517" s="1"/>
  <c r="H159" i="517"/>
  <c r="H158" i="517"/>
  <c r="H157" i="517"/>
  <c r="V156" i="517"/>
  <c r="W156" i="517" s="1"/>
  <c r="N156" i="517"/>
  <c r="K156" i="517"/>
  <c r="K156" i="517" a="1"/>
  <c r="J156" i="517" a="1"/>
  <c r="J156" i="517" s="1"/>
  <c r="H156" i="517"/>
  <c r="D156" i="517"/>
  <c r="V155" i="517"/>
  <c r="W155" i="517" s="1"/>
  <c r="N155" i="517"/>
  <c r="K155" i="517" a="1"/>
  <c r="K155" i="517" s="1"/>
  <c r="M155" i="517" s="1"/>
  <c r="J155" i="517" a="1"/>
  <c r="J155" i="517" s="1"/>
  <c r="H155" i="517"/>
  <c r="H154" i="517"/>
  <c r="H153" i="517"/>
  <c r="V152" i="517"/>
  <c r="W152" i="517" s="1"/>
  <c r="N152" i="517"/>
  <c r="K152" i="517" a="1"/>
  <c r="K152" i="517" s="1"/>
  <c r="M152" i="517" s="1"/>
  <c r="J152" i="517" a="1"/>
  <c r="J152" i="517" s="1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W148" i="517" s="1"/>
  <c r="N148" i="517"/>
  <c r="K148" i="517" a="1"/>
  <c r="K148" i="517" s="1"/>
  <c r="M148" i="517" s="1"/>
  <c r="J148" i="517" a="1"/>
  <c r="J148" i="517" s="1"/>
  <c r="H148" i="517"/>
  <c r="V147" i="517"/>
  <c r="W147" i="517" s="1"/>
  <c r="N147" i="517"/>
  <c r="K147" i="517" a="1"/>
  <c r="K147" i="517" s="1"/>
  <c r="M147" i="517" s="1"/>
  <c r="J147" i="517" a="1"/>
  <c r="J147" i="517" s="1"/>
  <c r="H147" i="517"/>
  <c r="V146" i="517"/>
  <c r="V160" i="517" s="1"/>
  <c r="W160" i="517" s="1"/>
  <c r="N146" i="517"/>
  <c r="K146" i="517"/>
  <c r="K146" i="517" a="1"/>
  <c r="J146" i="517"/>
  <c r="J146" i="517" a="1"/>
  <c r="H146" i="517"/>
  <c r="H160" i="517" s="1"/>
  <c r="AA145" i="517"/>
  <c r="Z145" i="517"/>
  <c r="Y145" i="517"/>
  <c r="X145" i="517"/>
  <c r="U145" i="517"/>
  <c r="T145" i="517"/>
  <c r="S145" i="517"/>
  <c r="Q145" i="517"/>
  <c r="P145" i="517"/>
  <c r="O145" i="517"/>
  <c r="R167" i="517" s="1"/>
  <c r="I145" i="517"/>
  <c r="G145" i="517"/>
  <c r="C519" i="517" s="1"/>
  <c r="V144" i="517"/>
  <c r="W144" i="517" s="1"/>
  <c r="N144" i="517"/>
  <c r="K144" i="517" a="1"/>
  <c r="K144" i="517" s="1"/>
  <c r="M144" i="517" s="1"/>
  <c r="J144" i="517" a="1"/>
  <c r="J144" i="517" s="1"/>
  <c r="H144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5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18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H137" i="517" s="1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5" i="517" s="1"/>
  <c r="I121" i="517"/>
  <c r="G121" i="517"/>
  <c r="C517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16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W65" i="517"/>
  <c r="V65" i="517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W38" i="517"/>
  <c r="V38" i="517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1" i="517" s="1"/>
  <c r="Z28" i="517"/>
  <c r="Z161" i="517" s="1"/>
  <c r="Y28" i="517"/>
  <c r="Y161" i="517" s="1"/>
  <c r="X28" i="517"/>
  <c r="X161" i="517" s="1"/>
  <c r="U28" i="517"/>
  <c r="U161" i="517" s="1"/>
  <c r="T28" i="517"/>
  <c r="T161" i="517" s="1"/>
  <c r="S28" i="517"/>
  <c r="S161" i="517" s="1"/>
  <c r="R28" i="517"/>
  <c r="R161" i="517" s="1"/>
  <c r="Q28" i="517"/>
  <c r="Q161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W12" i="517"/>
  <c r="V12" i="517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27" i="516"/>
  <c r="O527" i="516"/>
  <c r="N527" i="516"/>
  <c r="M527" i="516"/>
  <c r="L527" i="516"/>
  <c r="K527" i="516"/>
  <c r="I527" i="516"/>
  <c r="H527" i="516"/>
  <c r="G527" i="516"/>
  <c r="F527" i="516"/>
  <c r="E527" i="516"/>
  <c r="D527" i="516"/>
  <c r="C526" i="516"/>
  <c r="J526" i="516" s="1"/>
  <c r="Q526" i="516" s="1"/>
  <c r="C525" i="516"/>
  <c r="J525" i="516" s="1"/>
  <c r="Q525" i="516" s="1"/>
  <c r="C524" i="516"/>
  <c r="J524" i="516" s="1"/>
  <c r="G508" i="516"/>
  <c r="N508" i="516" s="1"/>
  <c r="X506" i="516"/>
  <c r="X505" i="516"/>
  <c r="X504" i="516"/>
  <c r="G504" i="516"/>
  <c r="C504" i="516"/>
  <c r="X503" i="516"/>
  <c r="I503" i="516"/>
  <c r="E503" i="516"/>
  <c r="K503" i="516" s="1"/>
  <c r="M503" i="516" s="1"/>
  <c r="X502" i="516"/>
  <c r="I502" i="516"/>
  <c r="E502" i="516"/>
  <c r="K502" i="516" s="1"/>
  <c r="M502" i="516" s="1"/>
  <c r="I501" i="516"/>
  <c r="E501" i="516"/>
  <c r="K501" i="516" s="1"/>
  <c r="M501" i="516" s="1"/>
  <c r="I500" i="516"/>
  <c r="I504" i="516" s="1"/>
  <c r="E500" i="516"/>
  <c r="K500" i="516" s="1"/>
  <c r="AA497" i="516"/>
  <c r="Z497" i="516"/>
  <c r="Y497" i="516"/>
  <c r="X497" i="516"/>
  <c r="U497" i="516"/>
  <c r="T497" i="516"/>
  <c r="S497" i="516"/>
  <c r="R497" i="516"/>
  <c r="Q497" i="516"/>
  <c r="P497" i="516"/>
  <c r="O497" i="516"/>
  <c r="R505" i="516" s="1"/>
  <c r="I497" i="516"/>
  <c r="G497" i="516"/>
  <c r="J497" i="516" s="1" a="1"/>
  <c r="J497" i="516" s="1"/>
  <c r="H496" i="516"/>
  <c r="H495" i="516"/>
  <c r="H494" i="516"/>
  <c r="D493" i="516"/>
  <c r="H493" i="516" s="1"/>
  <c r="V492" i="516"/>
  <c r="W492" i="516" s="1"/>
  <c r="N492" i="516"/>
  <c r="K492" i="516" a="1"/>
  <c r="K492" i="516" s="1"/>
  <c r="M492" i="516" s="1"/>
  <c r="J492" i="516" a="1"/>
  <c r="J492" i="516" s="1"/>
  <c r="H492" i="516"/>
  <c r="H491" i="516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W488" i="516" s="1"/>
  <c r="N488" i="516"/>
  <c r="K488" i="516" a="1"/>
  <c r="K488" i="516" s="1"/>
  <c r="M488" i="516" s="1"/>
  <c r="J488" i="516" a="1"/>
  <c r="J488" i="516" s="1"/>
  <c r="H488" i="516"/>
  <c r="H487" i="516"/>
  <c r="H486" i="516"/>
  <c r="V485" i="516"/>
  <c r="W485" i="516" s="1"/>
  <c r="N485" i="516"/>
  <c r="K485" i="516" a="1"/>
  <c r="K485" i="516" s="1"/>
  <c r="M485" i="516" s="1"/>
  <c r="J485" i="516" a="1"/>
  <c r="J485" i="516" s="1"/>
  <c r="H485" i="516"/>
  <c r="V484" i="516"/>
  <c r="W484" i="516" s="1"/>
  <c r="N484" i="516"/>
  <c r="K484" i="516" a="1"/>
  <c r="K484" i="516" s="1"/>
  <c r="M484" i="516" s="1"/>
  <c r="J484" i="516" a="1"/>
  <c r="J484" i="516" s="1"/>
  <c r="H484" i="516"/>
  <c r="V483" i="516"/>
  <c r="W483" i="516" s="1"/>
  <c r="N483" i="516"/>
  <c r="K483" i="516"/>
  <c r="M483" i="516" s="1"/>
  <c r="K483" i="516" a="1"/>
  <c r="J483" i="516"/>
  <c r="J483" i="516" a="1"/>
  <c r="H483" i="516"/>
  <c r="V482" i="516"/>
  <c r="V497" i="516" s="1"/>
  <c r="N482" i="516"/>
  <c r="N497" i="516" s="1"/>
  <c r="K482" i="516" a="1"/>
  <c r="K482" i="516" s="1"/>
  <c r="J482" i="516" a="1"/>
  <c r="J482" i="516" s="1"/>
  <c r="H482" i="516"/>
  <c r="H497" i="516" s="1"/>
  <c r="AA481" i="516"/>
  <c r="Z481" i="516"/>
  <c r="Y481" i="516"/>
  <c r="X481" i="516"/>
  <c r="U481" i="516"/>
  <c r="T481" i="516"/>
  <c r="S481" i="516"/>
  <c r="Q481" i="516"/>
  <c r="P481" i="516"/>
  <c r="O481" i="516"/>
  <c r="I481" i="516"/>
  <c r="G481" i="516"/>
  <c r="J481" i="516" s="1" a="1"/>
  <c r="J481" i="516" s="1"/>
  <c r="V480" i="516"/>
  <c r="W480" i="516" s="1"/>
  <c r="N480" i="516"/>
  <c r="K480" i="516" a="1"/>
  <c r="K480" i="516" s="1"/>
  <c r="M480" i="516" s="1"/>
  <c r="J480" i="516" a="1"/>
  <c r="J480" i="516" s="1"/>
  <c r="H480" i="516"/>
  <c r="H479" i="516"/>
  <c r="V478" i="516"/>
  <c r="W478" i="516" s="1"/>
  <c r="N478" i="516"/>
  <c r="K478" i="516"/>
  <c r="M478" i="516" s="1"/>
  <c r="K478" i="516" a="1"/>
  <c r="J478" i="516"/>
  <c r="J478" i="516" a="1"/>
  <c r="H478" i="516"/>
  <c r="V477" i="516"/>
  <c r="W477" i="516" s="1"/>
  <c r="N477" i="516"/>
  <c r="K477" i="516" a="1"/>
  <c r="K477" i="516" s="1"/>
  <c r="M477" i="516" s="1"/>
  <c r="J477" i="516" a="1"/>
  <c r="J477" i="516" s="1"/>
  <c r="H477" i="516"/>
  <c r="V476" i="516"/>
  <c r="W476" i="516" s="1"/>
  <c r="N476" i="516"/>
  <c r="K476" i="516"/>
  <c r="M476" i="516" s="1"/>
  <c r="K476" i="516" a="1"/>
  <c r="J476" i="516"/>
  <c r="J476" i="516" a="1"/>
  <c r="H476" i="516"/>
  <c r="V475" i="516"/>
  <c r="W475" i="516" s="1"/>
  <c r="N475" i="516"/>
  <c r="K475" i="516" a="1"/>
  <c r="K475" i="516" s="1"/>
  <c r="M475" i="516" s="1"/>
  <c r="J475" i="516" a="1"/>
  <c r="J475" i="516" s="1"/>
  <c r="H475" i="516"/>
  <c r="V474" i="516"/>
  <c r="V481" i="516" s="1"/>
  <c r="W481" i="516" s="1"/>
  <c r="N474" i="516"/>
  <c r="N481" i="516" s="1"/>
  <c r="K474" i="516"/>
  <c r="M474" i="516" s="1"/>
  <c r="K474" i="516" a="1"/>
  <c r="J474" i="516"/>
  <c r="J474" i="516" a="1"/>
  <c r="H474" i="516"/>
  <c r="H481" i="516" s="1"/>
  <c r="AA473" i="516"/>
  <c r="Z473" i="516"/>
  <c r="Y473" i="516"/>
  <c r="X473" i="516"/>
  <c r="U473" i="516"/>
  <c r="T473" i="516"/>
  <c r="S473" i="516"/>
  <c r="Q473" i="516"/>
  <c r="P473" i="516"/>
  <c r="O473" i="516"/>
  <c r="R503" i="516" s="1"/>
  <c r="I473" i="516"/>
  <c r="G473" i="516"/>
  <c r="J473" i="516" s="1" a="1"/>
  <c r="J473" i="516" s="1"/>
  <c r="V472" i="516"/>
  <c r="W472" i="516" s="1"/>
  <c r="N472" i="516"/>
  <c r="K472" i="516" a="1"/>
  <c r="K472" i="516" s="1"/>
  <c r="M472" i="516" s="1"/>
  <c r="J472" i="516" a="1"/>
  <c r="J472" i="516" s="1"/>
  <c r="H472" i="516"/>
  <c r="W471" i="516"/>
  <c r="V471" i="516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W467" i="516"/>
  <c r="V467" i="516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W463" i="516"/>
  <c r="V463" i="516"/>
  <c r="N463" i="516"/>
  <c r="K463" i="516" a="1"/>
  <c r="K463" i="516" s="1"/>
  <c r="M463" i="516" s="1"/>
  <c r="J463" i="516" a="1"/>
  <c r="J463" i="516" s="1"/>
  <c r="H463" i="516"/>
  <c r="V462" i="516"/>
  <c r="W462" i="516" s="1"/>
  <c r="N462" i="516"/>
  <c r="K462" i="516" a="1"/>
  <c r="K462" i="516" s="1"/>
  <c r="M462" i="516" s="1"/>
  <c r="J462" i="516" a="1"/>
  <c r="J462" i="516" s="1"/>
  <c r="H462" i="516"/>
  <c r="V461" i="516"/>
  <c r="W461" i="516" s="1"/>
  <c r="N461" i="516"/>
  <c r="K461" i="516"/>
  <c r="M461" i="516" s="1"/>
  <c r="K461" i="516" a="1"/>
  <c r="J461" i="516"/>
  <c r="J461" i="516" a="1"/>
  <c r="H461" i="516"/>
  <c r="V460" i="516"/>
  <c r="W460" i="516" s="1"/>
  <c r="N460" i="516"/>
  <c r="K460" i="516" a="1"/>
  <c r="K460" i="516" s="1"/>
  <c r="M460" i="516" s="1"/>
  <c r="J460" i="516" a="1"/>
  <c r="J460" i="516" s="1"/>
  <c r="H460" i="516"/>
  <c r="W459" i="516"/>
  <c r="V459" i="516"/>
  <c r="N459" i="516"/>
  <c r="K459" i="516" a="1"/>
  <c r="K459" i="516" s="1"/>
  <c r="M459" i="516" s="1"/>
  <c r="J459" i="516" a="1"/>
  <c r="J459" i="516" s="1"/>
  <c r="H459" i="516"/>
  <c r="V458" i="516"/>
  <c r="N458" i="516"/>
  <c r="K458" i="516" a="1"/>
  <c r="K458" i="516" s="1"/>
  <c r="J458" i="516" a="1"/>
  <c r="J458" i="516" s="1"/>
  <c r="H458" i="516"/>
  <c r="H473" i="516" s="1"/>
  <c r="AA457" i="516"/>
  <c r="Z457" i="516"/>
  <c r="Y457" i="516"/>
  <c r="X457" i="516"/>
  <c r="U457" i="516"/>
  <c r="T457" i="516"/>
  <c r="S457" i="516"/>
  <c r="R457" i="516"/>
  <c r="Q457" i="516"/>
  <c r="P457" i="516"/>
  <c r="O457" i="516"/>
  <c r="I457" i="516"/>
  <c r="G457" i="516"/>
  <c r="V456" i="516"/>
  <c r="W456" i="516" s="1"/>
  <c r="N456" i="516"/>
  <c r="K456" i="516" a="1"/>
  <c r="K456" i="516" s="1"/>
  <c r="M456" i="516" s="1"/>
  <c r="J456" i="516" a="1"/>
  <c r="J456" i="516" s="1"/>
  <c r="H456" i="516"/>
  <c r="V455" i="516"/>
  <c r="W455" i="516" s="1"/>
  <c r="N455" i="516"/>
  <c r="K455" i="516"/>
  <c r="M455" i="516" s="1"/>
  <c r="K455" i="516" a="1"/>
  <c r="J455" i="516"/>
  <c r="J455" i="516" a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K453" i="516" a="1"/>
  <c r="K453" i="516" s="1"/>
  <c r="M453" i="516" s="1"/>
  <c r="H453" i="516"/>
  <c r="K452" i="516" a="1"/>
  <c r="K452" i="516" s="1"/>
  <c r="M452" i="516" s="1"/>
  <c r="H452" i="516"/>
  <c r="K451" i="516" a="1"/>
  <c r="K451" i="516" s="1"/>
  <c r="M451" i="516" s="1"/>
  <c r="H451" i="516"/>
  <c r="W450" i="516"/>
  <c r="V450" i="516"/>
  <c r="N450" i="516"/>
  <c r="K450" i="516" a="1"/>
  <c r="K450" i="516" s="1"/>
  <c r="M450" i="516" s="1"/>
  <c r="J450" i="516" a="1"/>
  <c r="J450" i="516" s="1"/>
  <c r="H450" i="516"/>
  <c r="V449" i="516"/>
  <c r="W449" i="516" s="1"/>
  <c r="N449" i="516"/>
  <c r="K449" i="516" a="1"/>
  <c r="K449" i="516" s="1"/>
  <c r="M449" i="516" s="1"/>
  <c r="J449" i="516" a="1"/>
  <c r="J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N446" i="516"/>
  <c r="K446" i="516" a="1"/>
  <c r="K446" i="516" s="1"/>
  <c r="M446" i="516" s="1"/>
  <c r="H446" i="516"/>
  <c r="N445" i="516"/>
  <c r="K445" i="516" a="1"/>
  <c r="K445" i="516" s="1"/>
  <c r="M445" i="516" s="1"/>
  <c r="H445" i="516"/>
  <c r="N444" i="516"/>
  <c r="K444" i="516"/>
  <c r="M444" i="516" s="1"/>
  <c r="K444" i="516" a="1"/>
  <c r="H444" i="516"/>
  <c r="N443" i="516"/>
  <c r="K443" i="516" a="1"/>
  <c r="K443" i="516" s="1"/>
  <c r="M443" i="516" s="1"/>
  <c r="H443" i="516"/>
  <c r="W442" i="516"/>
  <c r="V442" i="516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W434" i="516"/>
  <c r="V434" i="516"/>
  <c r="N434" i="516"/>
  <c r="K434" i="516" a="1"/>
  <c r="K434" i="516" s="1"/>
  <c r="M434" i="516" s="1"/>
  <c r="J434" i="516" a="1"/>
  <c r="J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N430" i="516"/>
  <c r="K430" i="516" a="1"/>
  <c r="K430" i="516" s="1"/>
  <c r="M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W427" i="516" s="1"/>
  <c r="N427" i="516"/>
  <c r="K427" i="516" a="1"/>
  <c r="K427" i="516" s="1"/>
  <c r="M427" i="516" s="1"/>
  <c r="J427" i="516" a="1"/>
  <c r="J427" i="516" s="1"/>
  <c r="H427" i="516"/>
  <c r="W426" i="516"/>
  <c r="V426" i="516"/>
  <c r="N426" i="516"/>
  <c r="K426" i="516" a="1"/>
  <c r="K426" i="516" s="1"/>
  <c r="M426" i="516" s="1"/>
  <c r="J426" i="516" a="1"/>
  <c r="J426" i="516" s="1"/>
  <c r="H426" i="516"/>
  <c r="V425" i="516"/>
  <c r="W425" i="516" s="1"/>
  <c r="N425" i="516"/>
  <c r="K425" i="516" a="1"/>
  <c r="K425" i="516" s="1"/>
  <c r="M425" i="516" s="1"/>
  <c r="J425" i="516" a="1"/>
  <c r="J425" i="516" s="1"/>
  <c r="H425" i="516"/>
  <c r="V424" i="516"/>
  <c r="W424" i="516" s="1"/>
  <c r="N424" i="516"/>
  <c r="K424" i="516"/>
  <c r="M424" i="516" s="1"/>
  <c r="K424" i="516" a="1"/>
  <c r="J424" i="516"/>
  <c r="J424" i="516" a="1"/>
  <c r="H424" i="516"/>
  <c r="V423" i="516"/>
  <c r="N423" i="516"/>
  <c r="K423" i="516" a="1"/>
  <c r="K423" i="516" s="1"/>
  <c r="J423" i="516" a="1"/>
  <c r="J423" i="516" s="1"/>
  <c r="H423" i="516"/>
  <c r="AA422" i="516"/>
  <c r="Z422" i="516"/>
  <c r="Y422" i="516"/>
  <c r="X422" i="516"/>
  <c r="U422" i="516"/>
  <c r="T422" i="516"/>
  <c r="S422" i="516"/>
  <c r="R422" i="516"/>
  <c r="Q422" i="516"/>
  <c r="P422" i="516"/>
  <c r="O422" i="516"/>
  <c r="R501" i="516" s="1"/>
  <c r="I422" i="516"/>
  <c r="G422" i="516"/>
  <c r="J422" i="516" s="1" a="1"/>
  <c r="J422" i="516" s="1"/>
  <c r="K421" i="516" a="1"/>
  <c r="K421" i="516" s="1"/>
  <c r="M421" i="516" s="1"/>
  <c r="H421" i="516"/>
  <c r="K420" i="516"/>
  <c r="M420" i="516" s="1"/>
  <c r="K420" i="516" a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K415" i="516" a="1"/>
  <c r="K415" i="516" s="1"/>
  <c r="M415" i="516" s="1"/>
  <c r="H415" i="516"/>
  <c r="K414" i="516" a="1"/>
  <c r="K414" i="516" s="1"/>
  <c r="M414" i="516" s="1"/>
  <c r="H414" i="516"/>
  <c r="K413" i="516" a="1"/>
  <c r="K413" i="516" s="1"/>
  <c r="M413" i="516" s="1"/>
  <c r="H413" i="516"/>
  <c r="K412" i="516" a="1"/>
  <c r="K412" i="516" s="1"/>
  <c r="M412" i="516" s="1"/>
  <c r="H412" i="516"/>
  <c r="V411" i="516"/>
  <c r="W411" i="516" s="1"/>
  <c r="N411" i="516"/>
  <c r="K411" i="516"/>
  <c r="M411" i="516" s="1"/>
  <c r="K411" i="516" a="1"/>
  <c r="J411" i="516"/>
  <c r="J411" i="516" a="1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W409" i="516"/>
  <c r="V409" i="516"/>
  <c r="N409" i="516"/>
  <c r="K409" i="516" a="1"/>
  <c r="K409" i="516" s="1"/>
  <c r="M409" i="516" s="1"/>
  <c r="J409" i="516" a="1"/>
  <c r="J409" i="516" s="1"/>
  <c r="H409" i="516"/>
  <c r="V408" i="516"/>
  <c r="W408" i="516" s="1"/>
  <c r="N408" i="516"/>
  <c r="K408" i="516" a="1"/>
  <c r="K408" i="516" s="1"/>
  <c r="M408" i="516" s="1"/>
  <c r="J408" i="516" a="1"/>
  <c r="J408" i="516" s="1"/>
  <c r="H408" i="516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/>
  <c r="M405" i="516" s="1"/>
  <c r="K405" i="516" a="1"/>
  <c r="J405" i="516"/>
  <c r="J405" i="516" a="1"/>
  <c r="H405" i="516"/>
  <c r="H404" i="516"/>
  <c r="K403" i="516"/>
  <c r="K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W401" i="516"/>
  <c r="V401" i="516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W397" i="516"/>
  <c r="V397" i="516"/>
  <c r="N397" i="516"/>
  <c r="K397" i="516" a="1"/>
  <c r="K397" i="516" s="1"/>
  <c r="M397" i="516" s="1"/>
  <c r="J397" i="516" a="1"/>
  <c r="J397" i="516" s="1"/>
  <c r="H397" i="516"/>
  <c r="V396" i="516"/>
  <c r="W396" i="516" s="1"/>
  <c r="N396" i="516"/>
  <c r="K396" i="516" a="1"/>
  <c r="K396" i="516" s="1"/>
  <c r="M396" i="516" s="1"/>
  <c r="J396" i="516" a="1"/>
  <c r="J396" i="516" s="1"/>
  <c r="H396" i="516"/>
  <c r="V395" i="516"/>
  <c r="W395" i="516" s="1"/>
  <c r="N395" i="516"/>
  <c r="K395" i="516"/>
  <c r="M395" i="516" s="1"/>
  <c r="K395" i="516" a="1"/>
  <c r="J395" i="516"/>
  <c r="J395" i="516" a="1"/>
  <c r="H395" i="516"/>
  <c r="V394" i="516"/>
  <c r="W394" i="516" s="1"/>
  <c r="N394" i="516"/>
  <c r="K394" i="516" a="1"/>
  <c r="K394" i="516" s="1"/>
  <c r="M394" i="516" s="1"/>
  <c r="J394" i="516" a="1"/>
  <c r="J394" i="516" s="1"/>
  <c r="H394" i="516"/>
  <c r="W393" i="516"/>
  <c r="V393" i="516"/>
  <c r="N393" i="516"/>
  <c r="K393" i="516" a="1"/>
  <c r="K393" i="516" s="1"/>
  <c r="M393" i="516" s="1"/>
  <c r="J393" i="516" a="1"/>
  <c r="J393" i="516" s="1"/>
  <c r="H393" i="516"/>
  <c r="K392" i="516"/>
  <c r="M392" i="516" s="1"/>
  <c r="K392" i="516" a="1"/>
  <c r="H392" i="516"/>
  <c r="K391" i="516" a="1"/>
  <c r="K391" i="516" s="1"/>
  <c r="M391" i="516" s="1"/>
  <c r="H391" i="516"/>
  <c r="K390" i="516"/>
  <c r="M390" i="516" s="1"/>
  <c r="K390" i="516" a="1"/>
  <c r="H390" i="516"/>
  <c r="K389" i="516" a="1"/>
  <c r="K389" i="516" s="1"/>
  <c r="M389" i="516" s="1"/>
  <c r="H389" i="516"/>
  <c r="N388" i="516"/>
  <c r="K388" i="516" a="1"/>
  <c r="K388" i="516" s="1"/>
  <c r="M388" i="516" s="1"/>
  <c r="H388" i="516"/>
  <c r="N387" i="516"/>
  <c r="K387" i="516"/>
  <c r="M387" i="516" s="1"/>
  <c r="K387" i="516" a="1"/>
  <c r="H387" i="516"/>
  <c r="N386" i="516"/>
  <c r="K386" i="516" a="1"/>
  <c r="K386" i="516" s="1"/>
  <c r="M386" i="516" s="1"/>
  <c r="H386" i="516"/>
  <c r="N385" i="516"/>
  <c r="K385" i="516" a="1"/>
  <c r="K385" i="516" s="1"/>
  <c r="M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W381" i="516"/>
  <c r="V381" i="516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W377" i="516"/>
  <c r="V377" i="516"/>
  <c r="N377" i="516"/>
  <c r="K377" i="516" a="1"/>
  <c r="K377" i="516" s="1"/>
  <c r="M377" i="516" s="1"/>
  <c r="J377" i="516" a="1"/>
  <c r="J377" i="516" s="1"/>
  <c r="H377" i="516"/>
  <c r="V376" i="516"/>
  <c r="W376" i="516" s="1"/>
  <c r="N376" i="516"/>
  <c r="K376" i="516" a="1"/>
  <c r="K376" i="516" s="1"/>
  <c r="M376" i="516" s="1"/>
  <c r="J376" i="516" a="1"/>
  <c r="J376" i="516" s="1"/>
  <c r="H376" i="516"/>
  <c r="V375" i="516"/>
  <c r="W375" i="516" s="1"/>
  <c r="N375" i="516"/>
  <c r="K375" i="516"/>
  <c r="M375" i="516" s="1"/>
  <c r="K375" i="516" a="1"/>
  <c r="J375" i="516"/>
  <c r="J375" i="516" a="1"/>
  <c r="H375" i="516"/>
  <c r="V374" i="516"/>
  <c r="W374" i="516" s="1"/>
  <c r="N374" i="516"/>
  <c r="K374" i="516" a="1"/>
  <c r="K374" i="516" s="1"/>
  <c r="M374" i="516" s="1"/>
  <c r="J374" i="516" a="1"/>
  <c r="J374" i="516" s="1"/>
  <c r="H374" i="516"/>
  <c r="W373" i="516"/>
  <c r="V373" i="516"/>
  <c r="N373" i="516"/>
  <c r="K373" i="516" a="1"/>
  <c r="K373" i="516" s="1"/>
  <c r="M373" i="516" s="1"/>
  <c r="J373" i="516" a="1"/>
  <c r="J373" i="516" s="1"/>
  <c r="H373" i="516"/>
  <c r="K372" i="516"/>
  <c r="M372" i="516" s="1"/>
  <c r="K372" i="516" a="1"/>
  <c r="H372" i="516"/>
  <c r="K371" i="516" a="1"/>
  <c r="K371" i="516" s="1"/>
  <c r="M371" i="516" s="1"/>
  <c r="H371" i="516"/>
  <c r="K370" i="516"/>
  <c r="M370" i="516" s="1"/>
  <c r="K370" i="516" a="1"/>
  <c r="H370" i="516"/>
  <c r="V369" i="516"/>
  <c r="W369" i="516" s="1"/>
  <c r="N369" i="516"/>
  <c r="K369" i="516" a="1"/>
  <c r="K369" i="516" s="1"/>
  <c r="M369" i="516" s="1"/>
  <c r="J369" i="516" a="1"/>
  <c r="J369" i="516" s="1"/>
  <c r="H369" i="516"/>
  <c r="W368" i="516"/>
  <c r="V368" i="516"/>
  <c r="N368" i="516"/>
  <c r="K368" i="516" a="1"/>
  <c r="K368" i="516" s="1"/>
  <c r="M368" i="516" s="1"/>
  <c r="J368" i="516" a="1"/>
  <c r="J368" i="516" s="1"/>
  <c r="H368" i="516"/>
  <c r="V367" i="516"/>
  <c r="W367" i="516" s="1"/>
  <c r="N367" i="516"/>
  <c r="K367" i="516" a="1"/>
  <c r="K367" i="516" s="1"/>
  <c r="M367" i="516" s="1"/>
  <c r="J367" i="516" a="1"/>
  <c r="J367" i="516" s="1"/>
  <c r="H367" i="516"/>
  <c r="K366" i="516" a="1"/>
  <c r="K366" i="516" s="1"/>
  <c r="H366" i="516"/>
  <c r="V365" i="516"/>
  <c r="W365" i="516" s="1"/>
  <c r="N365" i="516"/>
  <c r="K365" i="516" a="1"/>
  <c r="K365" i="516" s="1"/>
  <c r="J365" i="516" a="1"/>
  <c r="J365" i="516" s="1"/>
  <c r="H365" i="516"/>
  <c r="H422" i="516" s="1"/>
  <c r="AA364" i="516"/>
  <c r="AA498" i="516" s="1"/>
  <c r="Z364" i="516"/>
  <c r="Z498" i="516" s="1"/>
  <c r="Y364" i="516"/>
  <c r="Y498" i="516" s="1"/>
  <c r="X364" i="516"/>
  <c r="X498" i="516" s="1"/>
  <c r="U364" i="516"/>
  <c r="U498" i="516" s="1"/>
  <c r="T364" i="516"/>
  <c r="T498" i="516" s="1"/>
  <c r="S364" i="516"/>
  <c r="S498" i="516" s="1"/>
  <c r="R364" i="516"/>
  <c r="R498" i="516" s="1"/>
  <c r="Q364" i="516"/>
  <c r="Q498" i="516" s="1"/>
  <c r="P364" i="516"/>
  <c r="P498" i="516" s="1"/>
  <c r="O364" i="516"/>
  <c r="I364" i="516"/>
  <c r="I498" i="516" s="1"/>
  <c r="B506" i="516" s="1"/>
  <c r="G364" i="516"/>
  <c r="G498" i="516" s="1"/>
  <c r="V363" i="516"/>
  <c r="W363" i="516" s="1"/>
  <c r="N363" i="516"/>
  <c r="K363" i="516" a="1"/>
  <c r="K363" i="516" s="1"/>
  <c r="M363" i="516" s="1"/>
  <c r="J363" i="516" a="1"/>
  <c r="J363" i="516" s="1"/>
  <c r="H363" i="516"/>
  <c r="V362" i="516"/>
  <c r="W362" i="516" s="1"/>
  <c r="N362" i="516"/>
  <c r="K362" i="516"/>
  <c r="M362" i="516" s="1"/>
  <c r="K362" i="516" a="1"/>
  <c r="J362" i="516"/>
  <c r="J362" i="516" a="1"/>
  <c r="H362" i="516"/>
  <c r="K361" i="516" a="1"/>
  <c r="K361" i="516" s="1"/>
  <c r="M361" i="516" s="1"/>
  <c r="H361" i="516"/>
  <c r="K360" i="516"/>
  <c r="M360" i="516" s="1"/>
  <c r="K360" i="516" a="1"/>
  <c r="H360" i="516"/>
  <c r="K359" i="516" a="1"/>
  <c r="K359" i="516" s="1"/>
  <c r="M359" i="516" s="1"/>
  <c r="H359" i="516"/>
  <c r="K358" i="516"/>
  <c r="M358" i="516" s="1"/>
  <c r="K358" i="516" a="1"/>
  <c r="H358" i="516"/>
  <c r="V357" i="516"/>
  <c r="W357" i="516" s="1"/>
  <c r="N357" i="516"/>
  <c r="K357" i="516" a="1"/>
  <c r="K357" i="516" s="1"/>
  <c r="M357" i="516" s="1"/>
  <c r="J357" i="516" a="1"/>
  <c r="J357" i="516" s="1"/>
  <c r="H357" i="516"/>
  <c r="W356" i="516"/>
  <c r="V356" i="516"/>
  <c r="N356" i="516"/>
  <c r="K356" i="516" a="1"/>
  <c r="K356" i="516" s="1"/>
  <c r="M356" i="516" s="1"/>
  <c r="J356" i="516" a="1"/>
  <c r="J356" i="516" s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H354" i="516"/>
  <c r="H353" i="516"/>
  <c r="V352" i="516"/>
  <c r="W352" i="516" s="1"/>
  <c r="N352" i="516"/>
  <c r="K352" i="516"/>
  <c r="M352" i="516" s="1"/>
  <c r="K352" i="516" a="1"/>
  <c r="J352" i="516"/>
  <c r="J352" i="516" a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K350" i="516" a="1"/>
  <c r="K350" i="516" s="1"/>
  <c r="M350" i="516" s="1"/>
  <c r="H350" i="516"/>
  <c r="K349" i="516" a="1"/>
  <c r="K349" i="516" s="1"/>
  <c r="M349" i="516" s="1"/>
  <c r="H349" i="516"/>
  <c r="W348" i="516"/>
  <c r="V348" i="516"/>
  <c r="N348" i="516"/>
  <c r="K348" i="516" a="1"/>
  <c r="K348" i="516" s="1"/>
  <c r="M348" i="516" s="1"/>
  <c r="J348" i="516" a="1"/>
  <c r="J348" i="516" s="1"/>
  <c r="H348" i="516"/>
  <c r="V347" i="516"/>
  <c r="W347" i="516" s="1"/>
  <c r="N347" i="516"/>
  <c r="K347" i="516" a="1"/>
  <c r="K347" i="516" s="1"/>
  <c r="M347" i="516" s="1"/>
  <c r="J347" i="516" a="1"/>
  <c r="J347" i="516" s="1"/>
  <c r="H347" i="516"/>
  <c r="V346" i="516"/>
  <c r="W346" i="516" s="1"/>
  <c r="N346" i="516"/>
  <c r="K346" i="516"/>
  <c r="M346" i="516" s="1"/>
  <c r="K346" i="516" a="1"/>
  <c r="J346" i="516"/>
  <c r="J346" i="516" a="1"/>
  <c r="H346" i="516"/>
  <c r="V345" i="516"/>
  <c r="W345" i="516" s="1"/>
  <c r="N345" i="516"/>
  <c r="K345" i="516" a="1"/>
  <c r="K345" i="516" s="1"/>
  <c r="M345" i="516" s="1"/>
  <c r="J345" i="516" a="1"/>
  <c r="J345" i="516" s="1"/>
  <c r="H345" i="516"/>
  <c r="W344" i="516"/>
  <c r="V344" i="516"/>
  <c r="N344" i="516"/>
  <c r="K344" i="516" a="1"/>
  <c r="K344" i="516" s="1"/>
  <c r="M344" i="516" s="1"/>
  <c r="J344" i="516" a="1"/>
  <c r="J344" i="516" s="1"/>
  <c r="H344" i="516"/>
  <c r="V343" i="516"/>
  <c r="V364" i="516" s="1"/>
  <c r="N343" i="516"/>
  <c r="K343" i="516" a="1"/>
  <c r="K343" i="516" s="1"/>
  <c r="J343" i="516" a="1"/>
  <c r="J343" i="516" s="1"/>
  <c r="H343" i="516"/>
  <c r="H364" i="516" s="1"/>
  <c r="X337" i="516"/>
  <c r="X336" i="516"/>
  <c r="X335" i="516"/>
  <c r="G335" i="516"/>
  <c r="C335" i="516"/>
  <c r="X334" i="516"/>
  <c r="I334" i="516"/>
  <c r="E334" i="516"/>
  <c r="K334" i="516" s="1"/>
  <c r="M334" i="516" s="1"/>
  <c r="I333" i="516"/>
  <c r="E333" i="516"/>
  <c r="K333" i="516" s="1"/>
  <c r="M333" i="516" s="1"/>
  <c r="I332" i="516"/>
  <c r="E332" i="516"/>
  <c r="K332" i="516" s="1"/>
  <c r="M332" i="516" s="1"/>
  <c r="X331" i="516"/>
  <c r="I331" i="516"/>
  <c r="I335" i="516" s="1"/>
  <c r="E331" i="516"/>
  <c r="AA328" i="516"/>
  <c r="Z328" i="516"/>
  <c r="Y328" i="516"/>
  <c r="X328" i="516"/>
  <c r="U328" i="516"/>
  <c r="T328" i="516"/>
  <c r="S328" i="516"/>
  <c r="R328" i="516"/>
  <c r="Q328" i="516"/>
  <c r="P328" i="516"/>
  <c r="O328" i="516"/>
  <c r="I328" i="516"/>
  <c r="G328" i="516"/>
  <c r="K327" i="516" a="1"/>
  <c r="K327" i="516" s="1"/>
  <c r="H327" i="516"/>
  <c r="K326" i="516" a="1"/>
  <c r="K326" i="516" s="1"/>
  <c r="H326" i="516"/>
  <c r="K325" i="516"/>
  <c r="K325" i="516" a="1"/>
  <c r="H325" i="516"/>
  <c r="V324" i="516"/>
  <c r="W324" i="516" s="1"/>
  <c r="N324" i="516"/>
  <c r="K324" i="516" a="1"/>
  <c r="K324" i="516" s="1"/>
  <c r="H324" i="516"/>
  <c r="D324" i="516"/>
  <c r="H323" i="516"/>
  <c r="K322" i="516" a="1"/>
  <c r="K322" i="516" s="1"/>
  <c r="H322" i="516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H318" i="516"/>
  <c r="V317" i="516"/>
  <c r="W317" i="516" s="1"/>
  <c r="N317" i="516"/>
  <c r="K317" i="516" a="1"/>
  <c r="K317" i="516" s="1"/>
  <c r="M317" i="516" s="1"/>
  <c r="J317" i="516" a="1"/>
  <c r="J317" i="516" s="1"/>
  <c r="H317" i="516"/>
  <c r="V316" i="516"/>
  <c r="W316" i="516" s="1"/>
  <c r="N316" i="516"/>
  <c r="K316" i="516" a="1"/>
  <c r="K316" i="516" s="1"/>
  <c r="M316" i="516" s="1"/>
  <c r="J316" i="516" a="1"/>
  <c r="J316" i="516" s="1"/>
  <c r="H316" i="516"/>
  <c r="V315" i="516"/>
  <c r="W315" i="516" s="1"/>
  <c r="N315" i="516"/>
  <c r="K315" i="516" a="1"/>
  <c r="K315" i="516" s="1"/>
  <c r="M315" i="516" s="1"/>
  <c r="J315" i="516" a="1"/>
  <c r="J315" i="516" s="1"/>
  <c r="H315" i="516"/>
  <c r="V314" i="516"/>
  <c r="V328" i="516" s="1"/>
  <c r="N314" i="516"/>
  <c r="N328" i="516" s="1"/>
  <c r="K314" i="516" a="1"/>
  <c r="K314" i="516" s="1"/>
  <c r="J314" i="516" a="1"/>
  <c r="J314" i="516" s="1"/>
  <c r="H314" i="516"/>
  <c r="AA313" i="516"/>
  <c r="Z313" i="516"/>
  <c r="Y313" i="516"/>
  <c r="X313" i="516"/>
  <c r="U313" i="516"/>
  <c r="T313" i="516"/>
  <c r="S313" i="516"/>
  <c r="Q313" i="516"/>
  <c r="P313" i="516"/>
  <c r="O313" i="516"/>
  <c r="I313" i="516"/>
  <c r="G313" i="516"/>
  <c r="V312" i="516"/>
  <c r="W312" i="516" s="1"/>
  <c r="N312" i="516"/>
  <c r="K312" i="516"/>
  <c r="M312" i="516" s="1"/>
  <c r="K312" i="516" a="1"/>
  <c r="J312" i="516"/>
  <c r="J312" i="516" a="1"/>
  <c r="H312" i="516"/>
  <c r="V310" i="516"/>
  <c r="W310" i="516" s="1"/>
  <c r="N310" i="516"/>
  <c r="K310" i="516" a="1"/>
  <c r="K310" i="516" s="1"/>
  <c r="M310" i="516" s="1"/>
  <c r="J310" i="516" a="1"/>
  <c r="J310" i="516" s="1"/>
  <c r="H310" i="516"/>
  <c r="W309" i="516"/>
  <c r="V309" i="516"/>
  <c r="N309" i="516"/>
  <c r="K309" i="516" a="1"/>
  <c r="K309" i="516" s="1"/>
  <c r="M309" i="516" s="1"/>
  <c r="J309" i="516" a="1"/>
  <c r="J309" i="516" s="1"/>
  <c r="H309" i="516"/>
  <c r="V308" i="516"/>
  <c r="W308" i="516" s="1"/>
  <c r="N308" i="516"/>
  <c r="K308" i="516" a="1"/>
  <c r="K308" i="516" s="1"/>
  <c r="M308" i="516" s="1"/>
  <c r="J308" i="516" a="1"/>
  <c r="J308" i="516" s="1"/>
  <c r="H308" i="516"/>
  <c r="V307" i="516"/>
  <c r="W307" i="516" s="1"/>
  <c r="N307" i="516"/>
  <c r="K307" i="516"/>
  <c r="M307" i="516" s="1"/>
  <c r="K307" i="516" a="1"/>
  <c r="J307" i="516"/>
  <c r="J307" i="516" a="1"/>
  <c r="H307" i="516"/>
  <c r="V306" i="516"/>
  <c r="N306" i="516"/>
  <c r="N313" i="516" s="1"/>
  <c r="K306" i="516" a="1"/>
  <c r="K306" i="516" s="1"/>
  <c r="J306" i="516" a="1"/>
  <c r="J306" i="516" s="1"/>
  <c r="H306" i="516"/>
  <c r="AA305" i="516"/>
  <c r="Z305" i="516"/>
  <c r="Y305" i="516"/>
  <c r="X305" i="516"/>
  <c r="U305" i="516"/>
  <c r="T305" i="516"/>
  <c r="S305" i="516"/>
  <c r="Q305" i="516"/>
  <c r="P305" i="516"/>
  <c r="O305" i="516"/>
  <c r="I305" i="516"/>
  <c r="G305" i="516"/>
  <c r="J305" i="516" s="1" a="1"/>
  <c r="J305" i="516" s="1"/>
  <c r="V304" i="516"/>
  <c r="W304" i="516" s="1"/>
  <c r="N304" i="516"/>
  <c r="K304" i="516" a="1"/>
  <c r="K304" i="516" s="1"/>
  <c r="M304" i="516" s="1"/>
  <c r="J304" i="516" a="1"/>
  <c r="J304" i="516" s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/>
  <c r="M302" i="516" s="1"/>
  <c r="K302" i="516" a="1"/>
  <c r="J302" i="516"/>
  <c r="J302" i="516" a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W300" i="516"/>
  <c r="V300" i="516"/>
  <c r="N300" i="516"/>
  <c r="K300" i="516" a="1"/>
  <c r="K300" i="516" s="1"/>
  <c r="M300" i="516" s="1"/>
  <c r="J300" i="516" a="1"/>
  <c r="J300" i="516" s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/>
  <c r="M298" i="516" s="1"/>
  <c r="K298" i="516" a="1"/>
  <c r="J298" i="516"/>
  <c r="J298" i="516" a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W296" i="516"/>
  <c r="V296" i="516"/>
  <c r="N296" i="516"/>
  <c r="K296" i="516" a="1"/>
  <c r="K296" i="516" s="1"/>
  <c r="M296" i="516" s="1"/>
  <c r="J296" i="516" a="1"/>
  <c r="J296" i="516" s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/>
  <c r="M294" i="516" s="1"/>
  <c r="K294" i="516" a="1"/>
  <c r="J294" i="516"/>
  <c r="J294" i="516" a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W292" i="516"/>
  <c r="V292" i="516"/>
  <c r="N292" i="516"/>
  <c r="K292" i="516" a="1"/>
  <c r="K292" i="516" s="1"/>
  <c r="M292" i="516" s="1"/>
  <c r="J292" i="516" a="1"/>
  <c r="J292" i="516" s="1"/>
  <c r="H292" i="516"/>
  <c r="V291" i="516"/>
  <c r="W291" i="516" s="1"/>
  <c r="N291" i="516"/>
  <c r="K291" i="516" a="1"/>
  <c r="K291" i="516" s="1"/>
  <c r="M291" i="516" s="1"/>
  <c r="J291" i="516" a="1"/>
  <c r="J291" i="516" s="1"/>
  <c r="H291" i="516"/>
  <c r="V290" i="516"/>
  <c r="V305" i="516" s="1"/>
  <c r="W305" i="516" s="1"/>
  <c r="N290" i="516"/>
  <c r="K290" i="516"/>
  <c r="K290" i="516" a="1"/>
  <c r="J290" i="516"/>
  <c r="J290" i="516" a="1"/>
  <c r="H290" i="516"/>
  <c r="H305" i="516" s="1"/>
  <c r="AA289" i="516"/>
  <c r="Z289" i="516"/>
  <c r="Y289" i="516"/>
  <c r="X289" i="516"/>
  <c r="U289" i="516"/>
  <c r="T289" i="516"/>
  <c r="S289" i="516"/>
  <c r="R289" i="516"/>
  <c r="Q289" i="516"/>
  <c r="P289" i="516"/>
  <c r="O289" i="516"/>
  <c r="R333" i="516" s="1"/>
  <c r="I289" i="516"/>
  <c r="G289" i="516"/>
  <c r="V288" i="516"/>
  <c r="W288" i="516" s="1"/>
  <c r="N288" i="516"/>
  <c r="K288" i="516" a="1"/>
  <c r="K288" i="516" s="1"/>
  <c r="M288" i="516" s="1"/>
  <c r="J288" i="516" a="1"/>
  <c r="J288" i="516" s="1"/>
  <c r="H288" i="516"/>
  <c r="V287" i="516"/>
  <c r="W287" i="516" s="1"/>
  <c r="N287" i="516"/>
  <c r="K287" i="516"/>
  <c r="M287" i="516" s="1"/>
  <c r="K287" i="516" a="1"/>
  <c r="J287" i="516"/>
  <c r="J287" i="516" a="1"/>
  <c r="H287" i="516"/>
  <c r="V286" i="516"/>
  <c r="W286" i="516" s="1"/>
  <c r="N286" i="516"/>
  <c r="K286" i="516" a="1"/>
  <c r="K286" i="516" s="1"/>
  <c r="M286" i="516" s="1"/>
  <c r="J286" i="516" a="1"/>
  <c r="J286" i="516" s="1"/>
  <c r="H286" i="516"/>
  <c r="H285" i="516"/>
  <c r="H284" i="516"/>
  <c r="H283" i="516"/>
  <c r="V282" i="516"/>
  <c r="W282" i="516" s="1"/>
  <c r="N282" i="516"/>
  <c r="K282" i="516" a="1"/>
  <c r="K282" i="516" s="1"/>
  <c r="M282" i="516" s="1"/>
  <c r="J282" i="516" a="1"/>
  <c r="J282" i="516" s="1"/>
  <c r="H282" i="516"/>
  <c r="V281" i="516"/>
  <c r="W281" i="516" s="1"/>
  <c r="N281" i="516"/>
  <c r="K281" i="516"/>
  <c r="M281" i="516" s="1"/>
  <c r="K281" i="516" a="1"/>
  <c r="J281" i="516"/>
  <c r="J281" i="516" a="1"/>
  <c r="H281" i="516"/>
  <c r="N280" i="516"/>
  <c r="K280" i="516" a="1"/>
  <c r="K280" i="516" s="1"/>
  <c r="M280" i="516" s="1"/>
  <c r="H280" i="516"/>
  <c r="N279" i="516"/>
  <c r="K279" i="516" a="1"/>
  <c r="K279" i="516" s="1"/>
  <c r="M279" i="516" s="1"/>
  <c r="H279" i="516"/>
  <c r="N278" i="516"/>
  <c r="K278" i="516" a="1"/>
  <c r="K278" i="516" s="1"/>
  <c r="M278" i="516" s="1"/>
  <c r="H278" i="516"/>
  <c r="N277" i="516"/>
  <c r="K277" i="516"/>
  <c r="M277" i="516" s="1"/>
  <c r="K277" i="516" a="1"/>
  <c r="H277" i="516"/>
  <c r="N276" i="516"/>
  <c r="K276" i="516" a="1"/>
  <c r="K276" i="516" s="1"/>
  <c r="M276" i="516" s="1"/>
  <c r="H276" i="516"/>
  <c r="N275" i="516"/>
  <c r="K275" i="516" a="1"/>
  <c r="K275" i="516" s="1"/>
  <c r="M275" i="516" s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/>
  <c r="M273" i="516" s="1"/>
  <c r="K273" i="516" a="1"/>
  <c r="J273" i="516"/>
  <c r="J273" i="516" a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W271" i="516"/>
  <c r="V271" i="516"/>
  <c r="N271" i="516"/>
  <c r="K271" i="516" a="1"/>
  <c r="K271" i="516" s="1"/>
  <c r="M271" i="516" s="1"/>
  <c r="J271" i="516" a="1"/>
  <c r="J271" i="516" s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/>
  <c r="M269" i="516" s="1"/>
  <c r="K269" i="516" a="1"/>
  <c r="J269" i="516"/>
  <c r="J269" i="516" a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W267" i="516"/>
  <c r="V267" i="516"/>
  <c r="N267" i="516"/>
  <c r="K267" i="516" a="1"/>
  <c r="K267" i="516" s="1"/>
  <c r="M267" i="516" s="1"/>
  <c r="J267" i="516" a="1"/>
  <c r="J267" i="516" s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V265" i="516"/>
  <c r="W265" i="516" s="1"/>
  <c r="N265" i="516"/>
  <c r="K265" i="516"/>
  <c r="M265" i="516" s="1"/>
  <c r="K265" i="516" a="1"/>
  <c r="J265" i="516"/>
  <c r="J265" i="516" a="1"/>
  <c r="H265" i="516"/>
  <c r="V264" i="516"/>
  <c r="W264" i="516" s="1"/>
  <c r="N264" i="516"/>
  <c r="K264" i="516" a="1"/>
  <c r="K264" i="516" s="1"/>
  <c r="M264" i="516" s="1"/>
  <c r="J264" i="516" a="1"/>
  <c r="J264" i="516" s="1"/>
  <c r="H264" i="516"/>
  <c r="W263" i="516"/>
  <c r="V263" i="516"/>
  <c r="N263" i="516"/>
  <c r="K263" i="516" a="1"/>
  <c r="K263" i="516" s="1"/>
  <c r="M263" i="516" s="1"/>
  <c r="J263" i="516" a="1"/>
  <c r="J263" i="516" s="1"/>
  <c r="H263" i="516"/>
  <c r="N262" i="516"/>
  <c r="K262" i="516" a="1"/>
  <c r="K262" i="516" s="1"/>
  <c r="M262" i="516" s="1"/>
  <c r="H262" i="516"/>
  <c r="V261" i="516"/>
  <c r="W261" i="516" s="1"/>
  <c r="N261" i="516"/>
  <c r="K261" i="516"/>
  <c r="M261" i="516" s="1"/>
  <c r="K261" i="516" a="1"/>
  <c r="J261" i="516"/>
  <c r="J261" i="516" a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W259" i="516"/>
  <c r="V259" i="516"/>
  <c r="N259" i="516"/>
  <c r="K259" i="516" a="1"/>
  <c r="K259" i="516" s="1"/>
  <c r="M259" i="516" s="1"/>
  <c r="J259" i="516" a="1"/>
  <c r="J259" i="516" s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/>
  <c r="M257" i="516" s="1"/>
  <c r="K257" i="516" a="1"/>
  <c r="J257" i="516"/>
  <c r="J257" i="516" a="1"/>
  <c r="H257" i="516"/>
  <c r="V256" i="516"/>
  <c r="W256" i="516" s="1"/>
  <c r="N256" i="516"/>
  <c r="K256" i="516" a="1"/>
  <c r="K256" i="516" s="1"/>
  <c r="M256" i="516" s="1"/>
  <c r="J256" i="516" a="1"/>
  <c r="J256" i="516" s="1"/>
  <c r="H256" i="516"/>
  <c r="W255" i="516"/>
  <c r="V255" i="516"/>
  <c r="N255" i="516"/>
  <c r="N289" i="516" s="1"/>
  <c r="K255" i="516" a="1"/>
  <c r="K255" i="516" s="1"/>
  <c r="K289" i="516" s="1"/>
  <c r="J255" i="516" a="1"/>
  <c r="J255" i="516" s="1"/>
  <c r="H255" i="516"/>
  <c r="AA254" i="516"/>
  <c r="Z254" i="516"/>
  <c r="Y254" i="516"/>
  <c r="X254" i="516"/>
  <c r="U254" i="516"/>
  <c r="T254" i="516"/>
  <c r="S254" i="516"/>
  <c r="R254" i="516"/>
  <c r="Q254" i="516"/>
  <c r="P254" i="516"/>
  <c r="O254" i="516"/>
  <c r="R332" i="516" s="1"/>
  <c r="I254" i="516"/>
  <c r="G254" i="516"/>
  <c r="J254" i="516" s="1" a="1"/>
  <c r="J254" i="516" s="1"/>
  <c r="H253" i="516"/>
  <c r="H252" i="516"/>
  <c r="H251" i="516"/>
  <c r="H250" i="516"/>
  <c r="H249" i="516"/>
  <c r="H248" i="516"/>
  <c r="K247" i="516" a="1"/>
  <c r="K247" i="516" s="1"/>
  <c r="M247" i="516" s="1"/>
  <c r="H247" i="516"/>
  <c r="K246" i="516"/>
  <c r="M246" i="516" s="1"/>
  <c r="K246" i="516" a="1"/>
  <c r="H246" i="516"/>
  <c r="K245" i="516" a="1"/>
  <c r="K245" i="516" s="1"/>
  <c r="M245" i="516" s="1"/>
  <c r="H245" i="516"/>
  <c r="K244" i="516" a="1"/>
  <c r="K244" i="516" s="1"/>
  <c r="M244" i="516" s="1"/>
  <c r="H244" i="516"/>
  <c r="V243" i="516"/>
  <c r="W243" i="516" s="1"/>
  <c r="N243" i="516"/>
  <c r="N243" i="508" s="1"/>
  <c r="K243" i="516"/>
  <c r="M243" i="516" s="1"/>
  <c r="K243" i="516" a="1"/>
  <c r="J243" i="516" a="1"/>
  <c r="J243" i="516" s="1"/>
  <c r="H243" i="516"/>
  <c r="W242" i="516"/>
  <c r="V242" i="516"/>
  <c r="N242" i="516"/>
  <c r="K242" i="516" a="1"/>
  <c r="K242" i="516" s="1"/>
  <c r="M242" i="516" s="1"/>
  <c r="J242" i="516" a="1"/>
  <c r="J242" i="516" s="1"/>
  <c r="H242" i="516"/>
  <c r="V241" i="516"/>
  <c r="W241" i="516" s="1"/>
  <c r="N241" i="516"/>
  <c r="N241" i="508" s="1"/>
  <c r="K241" i="516"/>
  <c r="M241" i="516" s="1"/>
  <c r="K241" i="516" a="1"/>
  <c r="J241" i="516"/>
  <c r="J241" i="516" a="1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M239" i="516"/>
  <c r="H239" i="516"/>
  <c r="W238" i="516"/>
  <c r="V238" i="516"/>
  <c r="N238" i="516"/>
  <c r="K238" i="516" a="1"/>
  <c r="K238" i="516" s="1"/>
  <c r="M238" i="516" s="1"/>
  <c r="J238" i="516" a="1"/>
  <c r="J238" i="516" s="1"/>
  <c r="H238" i="516"/>
  <c r="V237" i="516"/>
  <c r="W237" i="516" s="1"/>
  <c r="N237" i="516"/>
  <c r="N237" i="508" s="1"/>
  <c r="K237" i="516" a="1"/>
  <c r="K237" i="516" s="1"/>
  <c r="M237" i="516" s="1"/>
  <c r="J237" i="516" a="1"/>
  <c r="J237" i="516" s="1"/>
  <c r="H237" i="516"/>
  <c r="K236" i="516" a="1"/>
  <c r="K236" i="516" s="1"/>
  <c r="M236" i="516" s="1"/>
  <c r="H236" i="516"/>
  <c r="H235" i="516"/>
  <c r="V234" i="516"/>
  <c r="W234" i="516" s="1"/>
  <c r="N234" i="516"/>
  <c r="N234" i="508" s="1"/>
  <c r="K234" i="516" a="1"/>
  <c r="K234" i="516" s="1"/>
  <c r="M234" i="516" s="1"/>
  <c r="J234" i="516" a="1"/>
  <c r="J234" i="516" s="1"/>
  <c r="H234" i="516"/>
  <c r="V233" i="516"/>
  <c r="W233" i="516" s="1"/>
  <c r="N233" i="516"/>
  <c r="N233" i="508" s="1"/>
  <c r="K233" i="516"/>
  <c r="M233" i="516" s="1"/>
  <c r="K233" i="516" a="1"/>
  <c r="J233" i="516"/>
  <c r="J233" i="516" a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W231" i="516"/>
  <c r="V231" i="516"/>
  <c r="N231" i="516"/>
  <c r="K231" i="516" a="1"/>
  <c r="K231" i="516" s="1"/>
  <c r="M231" i="516" s="1"/>
  <c r="J231" i="516" a="1"/>
  <c r="J231" i="516" s="1"/>
  <c r="H231" i="516"/>
  <c r="V230" i="516"/>
  <c r="W230" i="516" s="1"/>
  <c r="N230" i="516"/>
  <c r="N230" i="508" s="1"/>
  <c r="K230" i="516" a="1"/>
  <c r="K230" i="516" s="1"/>
  <c r="M230" i="516" s="1"/>
  <c r="J230" i="516" a="1"/>
  <c r="J230" i="516" s="1"/>
  <c r="H230" i="516"/>
  <c r="V229" i="516"/>
  <c r="W229" i="516" s="1"/>
  <c r="N229" i="516"/>
  <c r="N229" i="508" s="1"/>
  <c r="K229" i="516"/>
  <c r="M229" i="516" s="1"/>
  <c r="K229" i="516" a="1"/>
  <c r="J229" i="516"/>
  <c r="J229" i="516" a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W227" i="516"/>
  <c r="V227" i="516"/>
  <c r="N227" i="516"/>
  <c r="K227" i="516" a="1"/>
  <c r="K227" i="516" s="1"/>
  <c r="M227" i="516" s="1"/>
  <c r="J227" i="516" a="1"/>
  <c r="J227" i="516" s="1"/>
  <c r="H227" i="516"/>
  <c r="V226" i="516"/>
  <c r="W226" i="516" s="1"/>
  <c r="N226" i="516"/>
  <c r="N226" i="508" s="1"/>
  <c r="K226" i="516" a="1"/>
  <c r="K226" i="516" s="1"/>
  <c r="M226" i="516" s="1"/>
  <c r="J226" i="516" a="1"/>
  <c r="J226" i="516" s="1"/>
  <c r="H226" i="516"/>
  <c r="V225" i="516"/>
  <c r="W225" i="516" s="1"/>
  <c r="N225" i="516"/>
  <c r="N225" i="508" s="1"/>
  <c r="K225" i="516"/>
  <c r="M225" i="516" s="1"/>
  <c r="K225" i="516" a="1"/>
  <c r="J225" i="516"/>
  <c r="J225" i="516" a="1"/>
  <c r="H225" i="516"/>
  <c r="N224" i="516"/>
  <c r="N224" i="508" s="1"/>
  <c r="K224" i="516" a="1"/>
  <c r="K224" i="516" s="1"/>
  <c r="M224" i="516" s="1"/>
  <c r="H224" i="516"/>
  <c r="N223" i="516"/>
  <c r="K223" i="516" a="1"/>
  <c r="K223" i="516" s="1"/>
  <c r="M223" i="516" s="1"/>
  <c r="H223" i="516"/>
  <c r="N222" i="516"/>
  <c r="K222" i="516" a="1"/>
  <c r="K222" i="516" s="1"/>
  <c r="M222" i="516" s="1"/>
  <c r="H222" i="516"/>
  <c r="N221" i="516"/>
  <c r="N221" i="508" s="1"/>
  <c r="K221" i="516"/>
  <c r="M221" i="516" s="1"/>
  <c r="K221" i="516" a="1"/>
  <c r="H221" i="516"/>
  <c r="N220" i="516"/>
  <c r="N220" i="508" s="1"/>
  <c r="K220" i="516" a="1"/>
  <c r="K220" i="516" s="1"/>
  <c r="M220" i="516" s="1"/>
  <c r="H220" i="516"/>
  <c r="N219" i="516"/>
  <c r="K219" i="516" a="1"/>
  <c r="K219" i="516" s="1"/>
  <c r="M219" i="516" s="1"/>
  <c r="H219" i="516"/>
  <c r="N218" i="516"/>
  <c r="K218" i="516" a="1"/>
  <c r="K218" i="516" s="1"/>
  <c r="M218" i="516" s="1"/>
  <c r="H218" i="516"/>
  <c r="N217" i="516"/>
  <c r="N217" i="508" s="1"/>
  <c r="K217" i="516"/>
  <c r="M217" i="516" s="1"/>
  <c r="K217" i="516" a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W215" i="516"/>
  <c r="V215" i="516"/>
  <c r="N215" i="516"/>
  <c r="K215" i="516" a="1"/>
  <c r="K215" i="516" s="1"/>
  <c r="M215" i="516" s="1"/>
  <c r="J215" i="516" a="1"/>
  <c r="J215" i="516" s="1"/>
  <c r="H215" i="516"/>
  <c r="V214" i="516"/>
  <c r="W214" i="516" s="1"/>
  <c r="N214" i="516"/>
  <c r="N214" i="508" s="1"/>
  <c r="K214" i="516" a="1"/>
  <c r="K214" i="516" s="1"/>
  <c r="M214" i="516" s="1"/>
  <c r="J214" i="516" a="1"/>
  <c r="J214" i="516" s="1"/>
  <c r="H214" i="516"/>
  <c r="V213" i="516"/>
  <c r="W213" i="516" s="1"/>
  <c r="N213" i="516"/>
  <c r="N213" i="508" s="1"/>
  <c r="K213" i="516"/>
  <c r="M213" i="516" s="1"/>
  <c r="K213" i="516" a="1"/>
  <c r="J213" i="516"/>
  <c r="J213" i="516" a="1"/>
  <c r="H213" i="516"/>
  <c r="V212" i="516"/>
  <c r="W212" i="516" s="1"/>
  <c r="N212" i="516"/>
  <c r="N212" i="489" s="1"/>
  <c r="K212" i="516" a="1"/>
  <c r="K212" i="516" s="1"/>
  <c r="M212" i="516" s="1"/>
  <c r="J212" i="516" a="1"/>
  <c r="J212" i="516" s="1"/>
  <c r="H212" i="516"/>
  <c r="W211" i="516"/>
  <c r="V211" i="516"/>
  <c r="N211" i="516"/>
  <c r="N211" i="489" s="1"/>
  <c r="K211" i="516" a="1"/>
  <c r="K211" i="516" s="1"/>
  <c r="M211" i="516" s="1"/>
  <c r="J211" i="516" a="1"/>
  <c r="J211" i="516" s="1"/>
  <c r="H211" i="516"/>
  <c r="V210" i="516"/>
  <c r="W210" i="516" s="1"/>
  <c r="N210" i="516"/>
  <c r="N210" i="489" s="1"/>
  <c r="K210" i="516" a="1"/>
  <c r="K210" i="516" s="1"/>
  <c r="M210" i="516" s="1"/>
  <c r="J210" i="516" a="1"/>
  <c r="J210" i="516" s="1"/>
  <c r="H210" i="516"/>
  <c r="V209" i="516"/>
  <c r="W209" i="516" s="1"/>
  <c r="N209" i="516"/>
  <c r="N209" i="489" s="1"/>
  <c r="K209" i="516"/>
  <c r="M209" i="516" s="1"/>
  <c r="K209" i="516" a="1"/>
  <c r="J209" i="516"/>
  <c r="J209" i="516" a="1"/>
  <c r="H209" i="516"/>
  <c r="V208" i="516"/>
  <c r="W208" i="516" s="1"/>
  <c r="N208" i="516"/>
  <c r="N208" i="489" s="1"/>
  <c r="K208" i="516" a="1"/>
  <c r="K208" i="516" s="1"/>
  <c r="M208" i="516" s="1"/>
  <c r="J208" i="516" a="1"/>
  <c r="J208" i="516" s="1"/>
  <c r="H208" i="516"/>
  <c r="W207" i="516"/>
  <c r="V207" i="516"/>
  <c r="N207" i="516"/>
  <c r="N207" i="489" s="1"/>
  <c r="K207" i="516" a="1"/>
  <c r="K207" i="516" s="1"/>
  <c r="M207" i="516" s="1"/>
  <c r="J207" i="516" a="1"/>
  <c r="J207" i="516" s="1"/>
  <c r="H207" i="516"/>
  <c r="V206" i="516"/>
  <c r="W206" i="516" s="1"/>
  <c r="N206" i="516"/>
  <c r="N206" i="489" s="1"/>
  <c r="K206" i="516" a="1"/>
  <c r="K206" i="516" s="1"/>
  <c r="M206" i="516" s="1"/>
  <c r="J206" i="516" a="1"/>
  <c r="J206" i="516" s="1"/>
  <c r="H206" i="516"/>
  <c r="V205" i="516"/>
  <c r="W205" i="516" s="1"/>
  <c r="N205" i="516"/>
  <c r="N205" i="489" s="1"/>
  <c r="K205" i="516"/>
  <c r="M205" i="516" s="1"/>
  <c r="K205" i="516" a="1"/>
  <c r="J205" i="516"/>
  <c r="J205" i="516" a="1"/>
  <c r="H205" i="516"/>
  <c r="H204" i="516"/>
  <c r="H203" i="516"/>
  <c r="H202" i="516"/>
  <c r="W201" i="516"/>
  <c r="V201" i="516"/>
  <c r="N201" i="516"/>
  <c r="N201" i="489" s="1"/>
  <c r="K201" i="516" a="1"/>
  <c r="K201" i="516" s="1"/>
  <c r="M201" i="516" s="1"/>
  <c r="J201" i="516" a="1"/>
  <c r="J201" i="516" s="1"/>
  <c r="H201" i="516"/>
  <c r="V200" i="516"/>
  <c r="W200" i="516" s="1"/>
  <c r="N200" i="516"/>
  <c r="N200" i="489" s="1"/>
  <c r="K200" i="516" a="1"/>
  <c r="K200" i="516" s="1"/>
  <c r="M200" i="516" s="1"/>
  <c r="J200" i="516" a="1"/>
  <c r="J200" i="516" s="1"/>
  <c r="H200" i="516"/>
  <c r="V199" i="516"/>
  <c r="W199" i="516" s="1"/>
  <c r="N199" i="516"/>
  <c r="N199" i="489" s="1"/>
  <c r="K199" i="516"/>
  <c r="M199" i="516" s="1"/>
  <c r="K199" i="516" a="1"/>
  <c r="J199" i="516"/>
  <c r="J199" i="516" a="1"/>
  <c r="H199" i="516"/>
  <c r="H198" i="516"/>
  <c r="W197" i="516"/>
  <c r="V197" i="516"/>
  <c r="N197" i="516"/>
  <c r="K197" i="516" a="1"/>
  <c r="K197" i="516" s="1"/>
  <c r="M197" i="516" s="1"/>
  <c r="J197" i="516" a="1"/>
  <c r="J197" i="516" s="1"/>
  <c r="H197" i="516"/>
  <c r="AA196" i="516"/>
  <c r="AA329" i="516" s="1"/>
  <c r="Z196" i="516"/>
  <c r="Z329" i="516" s="1"/>
  <c r="Y196" i="516"/>
  <c r="Y329" i="516" s="1"/>
  <c r="X196" i="516"/>
  <c r="X329" i="516" s="1"/>
  <c r="U196" i="516"/>
  <c r="U329" i="516" s="1"/>
  <c r="T196" i="516"/>
  <c r="T329" i="516" s="1"/>
  <c r="S196" i="516"/>
  <c r="S329" i="516" s="1"/>
  <c r="R196" i="516"/>
  <c r="R329" i="516" s="1"/>
  <c r="Q196" i="516"/>
  <c r="Q329" i="516" s="1"/>
  <c r="P196" i="516"/>
  <c r="X332" i="516" s="1"/>
  <c r="O196" i="516"/>
  <c r="R331" i="516" s="1"/>
  <c r="I196" i="516"/>
  <c r="I329" i="516" s="1"/>
  <c r="B337" i="516" s="1"/>
  <c r="G196" i="516"/>
  <c r="G329" i="516" s="1"/>
  <c r="V195" i="516"/>
  <c r="W195" i="516" s="1"/>
  <c r="N195" i="516"/>
  <c r="K195" i="516" a="1"/>
  <c r="K195" i="516" s="1"/>
  <c r="M195" i="516" s="1"/>
  <c r="J195" i="516" a="1"/>
  <c r="J195" i="516" s="1"/>
  <c r="H195" i="516"/>
  <c r="W194" i="516"/>
  <c r="V194" i="516"/>
  <c r="N194" i="516"/>
  <c r="K194" i="516" a="1"/>
  <c r="K194" i="516" s="1"/>
  <c r="M194" i="516" s="1"/>
  <c r="J194" i="516"/>
  <c r="J194" i="516" a="1"/>
  <c r="H194" i="516"/>
  <c r="K193" i="516" a="1"/>
  <c r="K193" i="516" s="1"/>
  <c r="M193" i="516" s="1"/>
  <c r="H193" i="516"/>
  <c r="K192" i="516" a="1"/>
  <c r="K192" i="516" s="1"/>
  <c r="M192" i="516" s="1"/>
  <c r="H192" i="516"/>
  <c r="K191" i="516" a="1"/>
  <c r="K191" i="516" s="1"/>
  <c r="M191" i="516" s="1"/>
  <c r="H191" i="516"/>
  <c r="K190" i="516" a="1"/>
  <c r="K190" i="516" s="1"/>
  <c r="M190" i="516" s="1"/>
  <c r="H190" i="516"/>
  <c r="V189" i="516"/>
  <c r="W189" i="516" s="1"/>
  <c r="N189" i="516"/>
  <c r="K189" i="516"/>
  <c r="M189" i="516" s="1"/>
  <c r="K189" i="516" a="1"/>
  <c r="J189" i="516"/>
  <c r="J189" i="516" a="1"/>
  <c r="H189" i="516"/>
  <c r="V188" i="516"/>
  <c r="W188" i="516" s="1"/>
  <c r="N188" i="516"/>
  <c r="K188" i="516" a="1"/>
  <c r="K188" i="516" s="1"/>
  <c r="M188" i="516" s="1"/>
  <c r="J188" i="516" a="1"/>
  <c r="J188" i="516" s="1"/>
  <c r="H188" i="516"/>
  <c r="W187" i="516"/>
  <c r="V187" i="516"/>
  <c r="N187" i="516"/>
  <c r="K187" i="516" a="1"/>
  <c r="K187" i="516" s="1"/>
  <c r="M187" i="516" s="1"/>
  <c r="J187" i="516" a="1"/>
  <c r="J187" i="516" s="1"/>
  <c r="H187" i="516"/>
  <c r="N186" i="516"/>
  <c r="K186" i="516" a="1"/>
  <c r="K186" i="516" s="1"/>
  <c r="M186" i="516" s="1"/>
  <c r="J186" i="516" a="1"/>
  <c r="J186" i="516" s="1"/>
  <c r="H186" i="516"/>
  <c r="N185" i="516"/>
  <c r="K185" i="516" a="1"/>
  <c r="K185" i="516" s="1"/>
  <c r="M185" i="516" s="1"/>
  <c r="J185" i="516" a="1"/>
  <c r="J185" i="516" s="1"/>
  <c r="H185" i="516"/>
  <c r="V184" i="516"/>
  <c r="W184" i="516" s="1"/>
  <c r="N184" i="516"/>
  <c r="K184" i="516" a="1"/>
  <c r="K184" i="516" s="1"/>
  <c r="M184" i="516" s="1"/>
  <c r="J184" i="516" a="1"/>
  <c r="J184" i="516" s="1"/>
  <c r="H184" i="516"/>
  <c r="V183" i="516"/>
  <c r="W183" i="516" s="1"/>
  <c r="N183" i="516"/>
  <c r="K183" i="516"/>
  <c r="M183" i="516" s="1"/>
  <c r="K183" i="516" a="1"/>
  <c r="J183" i="516"/>
  <c r="J183" i="516" a="1"/>
  <c r="H183" i="516"/>
  <c r="N182" i="516"/>
  <c r="K182" i="516" a="1"/>
  <c r="K182" i="516" s="1"/>
  <c r="M182" i="516" s="1"/>
  <c r="H182" i="516"/>
  <c r="N181" i="516"/>
  <c r="K181" i="516" a="1"/>
  <c r="K181" i="516" s="1"/>
  <c r="M181" i="516" s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/>
  <c r="M179" i="516" s="1"/>
  <c r="K179" i="516" a="1"/>
  <c r="J179" i="516"/>
  <c r="J179" i="516" a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W177" i="516"/>
  <c r="V177" i="516"/>
  <c r="N177" i="516"/>
  <c r="K177" i="516" a="1"/>
  <c r="K177" i="516" s="1"/>
  <c r="M177" i="516" s="1"/>
  <c r="J177" i="516" a="1"/>
  <c r="J177" i="516" s="1"/>
  <c r="H177" i="516"/>
  <c r="V176" i="516"/>
  <c r="W176" i="516" s="1"/>
  <c r="N176" i="516"/>
  <c r="K176" i="516" a="1"/>
  <c r="K176" i="516" s="1"/>
  <c r="M176" i="516" s="1"/>
  <c r="J176" i="516" a="1"/>
  <c r="J176" i="516" s="1"/>
  <c r="H176" i="516"/>
  <c r="V175" i="516"/>
  <c r="V196" i="516" s="1"/>
  <c r="N175" i="516"/>
  <c r="K175" i="516"/>
  <c r="M175" i="516" s="1"/>
  <c r="K175" i="516" a="1"/>
  <c r="J175" i="516"/>
  <c r="J175" i="516" a="1"/>
  <c r="H175" i="516"/>
  <c r="H196" i="516" s="1"/>
  <c r="X168" i="516"/>
  <c r="Q520" i="516" s="1"/>
  <c r="X167" i="516"/>
  <c r="Q519" i="516" s="1"/>
  <c r="G167" i="516"/>
  <c r="C167" i="516"/>
  <c r="X166" i="516"/>
  <c r="I166" i="516"/>
  <c r="E166" i="516"/>
  <c r="K166" i="516" s="1"/>
  <c r="M166" i="516" s="1"/>
  <c r="I165" i="516"/>
  <c r="E165" i="516"/>
  <c r="K165" i="516" s="1"/>
  <c r="M165" i="516" s="1"/>
  <c r="I164" i="516"/>
  <c r="E164" i="516"/>
  <c r="K164" i="516" s="1"/>
  <c r="M164" i="516" s="1"/>
  <c r="X163" i="516"/>
  <c r="I163" i="516"/>
  <c r="I167" i="516" s="1"/>
  <c r="E163" i="516"/>
  <c r="E167" i="516" s="1"/>
  <c r="AA160" i="516"/>
  <c r="Z160" i="516"/>
  <c r="Y160" i="516"/>
  <c r="X160" i="516"/>
  <c r="U160" i="516"/>
  <c r="T160" i="516"/>
  <c r="S160" i="516"/>
  <c r="R160" i="516"/>
  <c r="Q160" i="516"/>
  <c r="P160" i="516"/>
  <c r="O160" i="516"/>
  <c r="R168" i="516" s="1"/>
  <c r="I160" i="516"/>
  <c r="G160" i="516"/>
  <c r="C520" i="516" s="1"/>
  <c r="H159" i="516"/>
  <c r="H159" i="489" s="1"/>
  <c r="H158" i="516"/>
  <c r="H157" i="516"/>
  <c r="H157" i="489" s="1"/>
  <c r="V156" i="516"/>
  <c r="W156" i="516" s="1"/>
  <c r="N156" i="516"/>
  <c r="K156" i="516" a="1"/>
  <c r="K156" i="516" s="1"/>
  <c r="J156" i="516" a="1"/>
  <c r="J156" i="516" s="1"/>
  <c r="D156" i="516"/>
  <c r="H156" i="516" s="1"/>
  <c r="V155" i="516"/>
  <c r="W155" i="516" s="1"/>
  <c r="N155" i="516"/>
  <c r="N155" i="489" s="1"/>
  <c r="K155" i="516" a="1"/>
  <c r="K155" i="516" s="1"/>
  <c r="M155" i="516" s="1"/>
  <c r="J155" i="516" a="1"/>
  <c r="J155" i="516" s="1"/>
  <c r="H155" i="516"/>
  <c r="H155" i="489" s="1"/>
  <c r="H154" i="516"/>
  <c r="H154" i="489" s="1"/>
  <c r="H153" i="516"/>
  <c r="H153" i="489" s="1"/>
  <c r="V152" i="516"/>
  <c r="W152" i="516" s="1"/>
  <c r="N152" i="516"/>
  <c r="N152" i="508" s="1"/>
  <c r="K152" i="516"/>
  <c r="M152" i="516" s="1"/>
  <c r="K152" i="516" a="1"/>
  <c r="J152" i="516"/>
  <c r="J152" i="516" a="1"/>
  <c r="H152" i="516"/>
  <c r="H152" i="508" s="1"/>
  <c r="V151" i="516"/>
  <c r="W151" i="516" s="1"/>
  <c r="N151" i="516"/>
  <c r="N151" i="489" s="1"/>
  <c r="K151" i="516" a="1"/>
  <c r="K151" i="516" s="1"/>
  <c r="M151" i="516" s="1"/>
  <c r="J151" i="516" a="1"/>
  <c r="J151" i="516" s="1"/>
  <c r="H151" i="516"/>
  <c r="H151" i="489" s="1"/>
  <c r="H150" i="516"/>
  <c r="H150" i="508" s="1"/>
  <c r="V149" i="516"/>
  <c r="W149" i="516" s="1"/>
  <c r="N149" i="516"/>
  <c r="N149" i="489" s="1"/>
  <c r="K149" i="516" a="1"/>
  <c r="K149" i="516" s="1"/>
  <c r="M149" i="516" s="1"/>
  <c r="J149" i="516" a="1"/>
  <c r="J149" i="516" s="1"/>
  <c r="H149" i="516"/>
  <c r="H149" i="489" s="1"/>
  <c r="W148" i="516"/>
  <c r="V148" i="516"/>
  <c r="N148" i="516"/>
  <c r="N148" i="508" s="1"/>
  <c r="K148" i="516" a="1"/>
  <c r="K148" i="516" s="1"/>
  <c r="M148" i="516" s="1"/>
  <c r="J148" i="516" a="1"/>
  <c r="J148" i="516" s="1"/>
  <c r="H148" i="516"/>
  <c r="H148" i="508" s="1"/>
  <c r="V147" i="516"/>
  <c r="W147" i="516" s="1"/>
  <c r="N147" i="516"/>
  <c r="N147" i="489" s="1"/>
  <c r="K147" i="516" a="1"/>
  <c r="K147" i="516" s="1"/>
  <c r="M147" i="516" s="1"/>
  <c r="J147" i="516" a="1"/>
  <c r="J147" i="516" s="1"/>
  <c r="H147" i="516"/>
  <c r="H147" i="489" s="1"/>
  <c r="V146" i="516"/>
  <c r="V160" i="516" s="1"/>
  <c r="W160" i="516" s="1"/>
  <c r="N146" i="516"/>
  <c r="K146" i="516"/>
  <c r="K146" i="516" a="1"/>
  <c r="J146" i="516"/>
  <c r="J146" i="516" a="1"/>
  <c r="H146" i="516"/>
  <c r="H160" i="516" s="1"/>
  <c r="AA145" i="516"/>
  <c r="Z145" i="516"/>
  <c r="Y145" i="516"/>
  <c r="X145" i="516"/>
  <c r="U145" i="516"/>
  <c r="T145" i="516"/>
  <c r="S145" i="516"/>
  <c r="Q145" i="516"/>
  <c r="P145" i="516"/>
  <c r="O145" i="516"/>
  <c r="R167" i="516" s="1"/>
  <c r="I145" i="516"/>
  <c r="G145" i="516"/>
  <c r="C519" i="516" s="1"/>
  <c r="V144" i="516"/>
  <c r="W144" i="516" s="1"/>
  <c r="N144" i="516"/>
  <c r="N144" i="489" s="1"/>
  <c r="K144" i="516" a="1"/>
  <c r="K144" i="516" s="1"/>
  <c r="M144" i="516" s="1"/>
  <c r="J144" i="516" a="1"/>
  <c r="J144" i="516" s="1"/>
  <c r="H144" i="516"/>
  <c r="H144" i="489" s="1"/>
  <c r="H143" i="516"/>
  <c r="H143" i="489" s="1"/>
  <c r="V142" i="516"/>
  <c r="W142" i="516" s="1"/>
  <c r="N142" i="516"/>
  <c r="N142" i="489" s="1"/>
  <c r="K142" i="516" a="1"/>
  <c r="K142" i="516" s="1"/>
  <c r="M142" i="516" s="1"/>
  <c r="J142" i="516" a="1"/>
  <c r="J142" i="516" s="1"/>
  <c r="H142" i="516"/>
  <c r="H142" i="489" s="1"/>
  <c r="V141" i="516"/>
  <c r="W141" i="516" s="1"/>
  <c r="N141" i="516"/>
  <c r="N141" i="489" s="1"/>
  <c r="K141" i="516"/>
  <c r="M141" i="516" s="1"/>
  <c r="K141" i="516" a="1"/>
  <c r="J141" i="516"/>
  <c r="J141" i="516" a="1"/>
  <c r="H141" i="516"/>
  <c r="H141" i="489" s="1"/>
  <c r="V140" i="516"/>
  <c r="W140" i="516" s="1"/>
  <c r="N140" i="516"/>
  <c r="N140" i="489" s="1"/>
  <c r="K140" i="516" a="1"/>
  <c r="K140" i="516" s="1"/>
  <c r="M140" i="516" s="1"/>
  <c r="J140" i="516" a="1"/>
  <c r="J140" i="516" s="1"/>
  <c r="H140" i="516"/>
  <c r="H140" i="489" s="1"/>
  <c r="V139" i="516"/>
  <c r="W139" i="516" s="1"/>
  <c r="N139" i="516"/>
  <c r="N139" i="489" s="1"/>
  <c r="K139" i="516"/>
  <c r="M139" i="516" s="1"/>
  <c r="K139" i="516" a="1"/>
  <c r="J139" i="516"/>
  <c r="J139" i="516" a="1"/>
  <c r="H139" i="516"/>
  <c r="H139" i="489" s="1"/>
  <c r="V138" i="516"/>
  <c r="V145" i="516" s="1"/>
  <c r="N138" i="516"/>
  <c r="N145" i="516" s="1"/>
  <c r="K138" i="516" a="1"/>
  <c r="K138" i="516" s="1"/>
  <c r="J138" i="516" a="1"/>
  <c r="J138" i="516" s="1"/>
  <c r="H138" i="516"/>
  <c r="H145" i="516" s="1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18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N135" i="508" s="1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H133" i="508" s="1"/>
  <c r="W132" i="516"/>
  <c r="V132" i="516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N131" i="508" s="1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H129" i="508" s="1"/>
  <c r="W128" i="516"/>
  <c r="V128" i="516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N127" i="508" s="1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H125" i="508" s="1"/>
  <c r="W124" i="516"/>
  <c r="V124" i="516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N123" i="508" s="1"/>
  <c r="K123" i="516" a="1"/>
  <c r="K123" i="516" s="1"/>
  <c r="M123" i="516" s="1"/>
  <c r="J123" i="516" a="1"/>
  <c r="J123" i="516" s="1"/>
  <c r="H123" i="516"/>
  <c r="V122" i="516"/>
  <c r="V137" i="516" s="1"/>
  <c r="W137" i="516" s="1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17" i="516" s="1"/>
  <c r="V120" i="516"/>
  <c r="W120" i="516" s="1"/>
  <c r="N120" i="516"/>
  <c r="N120" i="508" s="1"/>
  <c r="K120" i="516"/>
  <c r="M120" i="516" s="1"/>
  <c r="K120" i="516" a="1"/>
  <c r="J120" i="516" a="1"/>
  <c r="J120" i="516" s="1"/>
  <c r="H120" i="516"/>
  <c r="H120" i="508" s="1"/>
  <c r="W119" i="516"/>
  <c r="V119" i="516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N118" i="508" s="1"/>
  <c r="K118" i="516"/>
  <c r="M118" i="516" s="1"/>
  <c r="K118" i="516" a="1"/>
  <c r="J118" i="516" a="1"/>
  <c r="J118" i="516" s="1"/>
  <c r="H118" i="516"/>
  <c r="H118" i="508" s="1"/>
  <c r="K117" i="516" a="1"/>
  <c r="K117" i="516" s="1"/>
  <c r="H117" i="516"/>
  <c r="K116" i="516" a="1"/>
  <c r="K116" i="516" s="1"/>
  <c r="H116" i="516"/>
  <c r="H116" i="508" s="1"/>
  <c r="K115" i="516" a="1"/>
  <c r="K115" i="516" s="1"/>
  <c r="H115" i="516"/>
  <c r="V114" i="516"/>
  <c r="W114" i="516" s="1"/>
  <c r="N114" i="516"/>
  <c r="N114" i="508" s="1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N112" i="508" s="1"/>
  <c r="K112" i="516" a="1"/>
  <c r="K112" i="516" s="1"/>
  <c r="M112" i="516" s="1"/>
  <c r="H112" i="516"/>
  <c r="H112" i="508" s="1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N108" i="508" s="1"/>
  <c r="K108" i="516" a="1"/>
  <c r="K108" i="516" s="1"/>
  <c r="M108" i="516" s="1"/>
  <c r="H108" i="516"/>
  <c r="H108" i="508" s="1"/>
  <c r="N107" i="516"/>
  <c r="K107" i="516" a="1"/>
  <c r="K107" i="516" s="1"/>
  <c r="M107" i="516" s="1"/>
  <c r="H107" i="516"/>
  <c r="V106" i="516"/>
  <c r="W106" i="516" s="1"/>
  <c r="N106" i="516"/>
  <c r="N106" i="508" s="1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H104" i="508" s="1"/>
  <c r="W103" i="516"/>
  <c r="V103" i="516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N102" i="508" s="1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H100" i="508" s="1"/>
  <c r="W99" i="516"/>
  <c r="V99" i="516"/>
  <c r="N99" i="516"/>
  <c r="K99" i="516" a="1"/>
  <c r="K99" i="516" s="1"/>
  <c r="M99" i="516" s="1"/>
  <c r="J99" i="516" a="1"/>
  <c r="J99" i="516" s="1"/>
  <c r="H99" i="516"/>
  <c r="V98" i="516"/>
  <c r="W98" i="516" s="1"/>
  <c r="N98" i="516"/>
  <c r="N98" i="508" s="1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H96" i="508" s="1"/>
  <c r="W95" i="516"/>
  <c r="V95" i="516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W92" i="516"/>
  <c r="V92" i="516"/>
  <c r="N92" i="516"/>
  <c r="K92" i="516" a="1"/>
  <c r="K92" i="516" s="1"/>
  <c r="M92" i="516" s="1"/>
  <c r="J92" i="516" a="1"/>
  <c r="J92" i="516" s="1"/>
  <c r="H92" i="516"/>
  <c r="H92" i="508" s="1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N90" i="508" s="1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W88" i="516"/>
  <c r="V88" i="516"/>
  <c r="N88" i="516"/>
  <c r="K88" i="516" a="1"/>
  <c r="K88" i="516" s="1"/>
  <c r="M88" i="516" s="1"/>
  <c r="J88" i="516" a="1"/>
  <c r="J88" i="516" s="1"/>
  <c r="H88" i="516"/>
  <c r="H88" i="508" s="1"/>
  <c r="V87" i="516"/>
  <c r="V121" i="516" s="1"/>
  <c r="W121" i="516" s="1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16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W75" i="516"/>
  <c r="V75" i="516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W73" i="516"/>
  <c r="V73" i="516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W69" i="516"/>
  <c r="V69" i="516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W65" i="516"/>
  <c r="V65" i="516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W63" i="516"/>
  <c r="V63" i="516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W59" i="516"/>
  <c r="V59" i="516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W48" i="516"/>
  <c r="V48" i="516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W44" i="516"/>
  <c r="V44" i="516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W40" i="516"/>
  <c r="V40" i="516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W32" i="516"/>
  <c r="V32" i="516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V86" i="516" s="1"/>
  <c r="W86" i="516" s="1"/>
  <c r="N29" i="516"/>
  <c r="K29" i="516" a="1"/>
  <c r="K29" i="516" s="1"/>
  <c r="J29" i="516" a="1"/>
  <c r="J29" i="516" s="1"/>
  <c r="H29" i="516"/>
  <c r="H86" i="516" s="1"/>
  <c r="AA28" i="516"/>
  <c r="AA161" i="516" s="1"/>
  <c r="Z28" i="516"/>
  <c r="Z161" i="516" s="1"/>
  <c r="Y28" i="516"/>
  <c r="Y161" i="516" s="1"/>
  <c r="X28" i="516"/>
  <c r="X161" i="516" s="1"/>
  <c r="U28" i="516"/>
  <c r="U161" i="516" s="1"/>
  <c r="T28" i="516"/>
  <c r="T161" i="516" s="1"/>
  <c r="S28" i="516"/>
  <c r="S161" i="516" s="1"/>
  <c r="R28" i="516"/>
  <c r="R161" i="516" s="1"/>
  <c r="Q28" i="516"/>
  <c r="Q161" i="516" s="1"/>
  <c r="P28" i="516"/>
  <c r="X164" i="516" s="1"/>
  <c r="O28" i="516"/>
  <c r="O161" i="516" s="1"/>
  <c r="I28" i="516"/>
  <c r="I161" i="516" s="1"/>
  <c r="B169" i="516" s="1"/>
  <c r="G28" i="516"/>
  <c r="C515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W21" i="516"/>
  <c r="V21" i="516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W11" i="516"/>
  <c r="V11" i="516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W7" i="516"/>
  <c r="V7" i="516"/>
  <c r="N7" i="516"/>
  <c r="K7" i="516" a="1"/>
  <c r="K7" i="516" s="1"/>
  <c r="K28" i="516" s="1"/>
  <c r="J7" i="516" a="1"/>
  <c r="J7" i="516" s="1"/>
  <c r="H7" i="516"/>
  <c r="K510" i="518" l="1"/>
  <c r="S519" i="518"/>
  <c r="S518" i="518"/>
  <c r="S520" i="518"/>
  <c r="S515" i="518" a="1"/>
  <c r="S515" i="518" s="1"/>
  <c r="S516" i="518"/>
  <c r="M519" i="518"/>
  <c r="M516" i="518"/>
  <c r="M517" i="518"/>
  <c r="M520" i="518"/>
  <c r="M518" i="518"/>
  <c r="S517" i="518"/>
  <c r="I161" i="517"/>
  <c r="B169" i="517" s="1"/>
  <c r="C526" i="508"/>
  <c r="C525" i="508"/>
  <c r="C524" i="508"/>
  <c r="H328" i="516"/>
  <c r="J289" i="516" a="1"/>
  <c r="J289" i="516" s="1"/>
  <c r="J313" i="517" a="1"/>
  <c r="J313" i="517" s="1"/>
  <c r="J289" i="517" a="1"/>
  <c r="J289" i="517" s="1"/>
  <c r="J313" i="516" a="1"/>
  <c r="J313" i="516" s="1"/>
  <c r="K473" i="517"/>
  <c r="M481" i="517"/>
  <c r="N364" i="517"/>
  <c r="N422" i="517"/>
  <c r="J422" i="517" a="1"/>
  <c r="J422" i="517" s="1"/>
  <c r="R501" i="517"/>
  <c r="J457" i="517" a="1"/>
  <c r="J457" i="517" s="1"/>
  <c r="R502" i="517"/>
  <c r="W474" i="517"/>
  <c r="R336" i="517"/>
  <c r="W314" i="517"/>
  <c r="K313" i="517"/>
  <c r="V313" i="517"/>
  <c r="W313" i="517" s="1"/>
  <c r="J305" i="517" a="1"/>
  <c r="J305" i="517" s="1"/>
  <c r="R334" i="517"/>
  <c r="N305" i="517"/>
  <c r="N289" i="517"/>
  <c r="M196" i="517"/>
  <c r="N196" i="517"/>
  <c r="W175" i="517"/>
  <c r="J196" i="517" a="1"/>
  <c r="J196" i="517" s="1"/>
  <c r="H254" i="517"/>
  <c r="V254" i="517"/>
  <c r="W254" i="517" s="1"/>
  <c r="H313" i="517"/>
  <c r="H329" i="517" s="1"/>
  <c r="E336" i="517" s="1"/>
  <c r="W328" i="517"/>
  <c r="K328" i="517"/>
  <c r="H28" i="517"/>
  <c r="V28" i="517"/>
  <c r="N86" i="517"/>
  <c r="H121" i="517"/>
  <c r="V121" i="517"/>
  <c r="W121" i="517" s="1"/>
  <c r="N145" i="517"/>
  <c r="N160" i="517"/>
  <c r="K289" i="517"/>
  <c r="R168" i="517"/>
  <c r="W146" i="517"/>
  <c r="K137" i="517"/>
  <c r="N138" i="508"/>
  <c r="N138" i="489"/>
  <c r="N137" i="517"/>
  <c r="J137" i="517" a="1"/>
  <c r="J137" i="517" s="1"/>
  <c r="N28" i="517"/>
  <c r="H86" i="517"/>
  <c r="H161" i="517" s="1"/>
  <c r="E168" i="517" s="1"/>
  <c r="V86" i="517"/>
  <c r="W86" i="517" s="1"/>
  <c r="R164" i="517"/>
  <c r="N121" i="517"/>
  <c r="J160" i="517" a="1"/>
  <c r="J160" i="517" s="1"/>
  <c r="K473" i="516"/>
  <c r="M481" i="516"/>
  <c r="N364" i="516"/>
  <c r="N422" i="516"/>
  <c r="V457" i="516"/>
  <c r="W457" i="516" s="1"/>
  <c r="J457" i="516" a="1"/>
  <c r="J457" i="516" s="1"/>
  <c r="R502" i="516"/>
  <c r="N473" i="516"/>
  <c r="W474" i="516"/>
  <c r="H313" i="516"/>
  <c r="V313" i="516"/>
  <c r="N305" i="516"/>
  <c r="W290" i="516"/>
  <c r="K305" i="516"/>
  <c r="N196" i="516"/>
  <c r="N175" i="489"/>
  <c r="N175" i="508"/>
  <c r="W175" i="516"/>
  <c r="N176" i="489"/>
  <c r="N176" i="508"/>
  <c r="N179" i="489"/>
  <c r="N179" i="508"/>
  <c r="N180" i="489"/>
  <c r="N180" i="508"/>
  <c r="N182" i="489"/>
  <c r="N182" i="508"/>
  <c r="N183" i="489"/>
  <c r="N183" i="508"/>
  <c r="N184" i="489"/>
  <c r="N184" i="508"/>
  <c r="N189" i="489"/>
  <c r="N189" i="508"/>
  <c r="M254" i="516"/>
  <c r="M196" i="516"/>
  <c r="N177" i="489"/>
  <c r="N177" i="508"/>
  <c r="N178" i="489"/>
  <c r="N178" i="508"/>
  <c r="N181" i="489"/>
  <c r="N181" i="508"/>
  <c r="N185" i="489"/>
  <c r="N185" i="508"/>
  <c r="N186" i="489"/>
  <c r="N186" i="508"/>
  <c r="N187" i="489"/>
  <c r="N187" i="508"/>
  <c r="N188" i="489"/>
  <c r="N188" i="508"/>
  <c r="N194" i="489"/>
  <c r="N194" i="508"/>
  <c r="N195" i="489"/>
  <c r="N195" i="508"/>
  <c r="N254" i="516"/>
  <c r="N197" i="489"/>
  <c r="N215" i="489"/>
  <c r="N216" i="489"/>
  <c r="N218" i="489"/>
  <c r="N219" i="489"/>
  <c r="N222" i="489"/>
  <c r="N223" i="489"/>
  <c r="N227" i="489"/>
  <c r="N228" i="489"/>
  <c r="N231" i="489"/>
  <c r="N232" i="489"/>
  <c r="N238" i="489"/>
  <c r="N240" i="489"/>
  <c r="N242" i="489"/>
  <c r="N197" i="508"/>
  <c r="N199" i="508"/>
  <c r="N200" i="508"/>
  <c r="N201" i="508"/>
  <c r="N205" i="508"/>
  <c r="N206" i="508"/>
  <c r="N207" i="508"/>
  <c r="N208" i="508"/>
  <c r="N209" i="508"/>
  <c r="N210" i="508"/>
  <c r="N211" i="508"/>
  <c r="N212" i="508"/>
  <c r="N215" i="508"/>
  <c r="N216" i="508"/>
  <c r="N218" i="508"/>
  <c r="N219" i="508"/>
  <c r="N222" i="508"/>
  <c r="N223" i="508"/>
  <c r="N227" i="508"/>
  <c r="N228" i="508"/>
  <c r="N231" i="508"/>
  <c r="N232" i="508"/>
  <c r="N238" i="508"/>
  <c r="N240" i="508"/>
  <c r="N242" i="508"/>
  <c r="H254" i="516"/>
  <c r="V254" i="516"/>
  <c r="W254" i="516" s="1"/>
  <c r="N213" i="489"/>
  <c r="N214" i="489"/>
  <c r="N217" i="489"/>
  <c r="N220" i="489"/>
  <c r="N221" i="489"/>
  <c r="N224" i="489"/>
  <c r="N225" i="489"/>
  <c r="N226" i="489"/>
  <c r="N229" i="489"/>
  <c r="N230" i="489"/>
  <c r="N233" i="489"/>
  <c r="N234" i="489"/>
  <c r="N237" i="489"/>
  <c r="N241" i="489"/>
  <c r="N243" i="489"/>
  <c r="V289" i="516"/>
  <c r="W289" i="516" s="1"/>
  <c r="N160" i="516"/>
  <c r="W146" i="516"/>
  <c r="H147" i="508"/>
  <c r="N147" i="508"/>
  <c r="H149" i="508"/>
  <c r="N149" i="508"/>
  <c r="H151" i="508"/>
  <c r="N151" i="508"/>
  <c r="H153" i="508"/>
  <c r="H156" i="508"/>
  <c r="N156" i="508"/>
  <c r="H158" i="508"/>
  <c r="H146" i="489"/>
  <c r="N146" i="489"/>
  <c r="H148" i="489"/>
  <c r="N148" i="489"/>
  <c r="H150" i="489"/>
  <c r="H152" i="489"/>
  <c r="N152" i="489"/>
  <c r="H156" i="489"/>
  <c r="N156" i="489"/>
  <c r="H158" i="489"/>
  <c r="K160" i="516"/>
  <c r="H146" i="508"/>
  <c r="N146" i="508"/>
  <c r="H154" i="508"/>
  <c r="H155" i="508"/>
  <c r="N155" i="508"/>
  <c r="H157" i="508"/>
  <c r="H159" i="508"/>
  <c r="H140" i="508"/>
  <c r="N140" i="508"/>
  <c r="H142" i="508"/>
  <c r="N142" i="508"/>
  <c r="H144" i="508"/>
  <c r="N144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6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4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5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3" i="516"/>
  <c r="H289" i="516"/>
  <c r="H329" i="516" s="1"/>
  <c r="E336" i="516" s="1"/>
  <c r="W145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15" i="517"/>
  <c r="G161" i="517"/>
  <c r="C511" i="517"/>
  <c r="R163" i="517"/>
  <c r="O161" i="517"/>
  <c r="K516" i="517"/>
  <c r="K517" i="517"/>
  <c r="M122" i="517"/>
  <c r="M137" i="517" s="1"/>
  <c r="V137" i="517"/>
  <c r="W137" i="517" s="1"/>
  <c r="R166" i="517"/>
  <c r="K519" i="517"/>
  <c r="K160" i="517"/>
  <c r="K520" i="517"/>
  <c r="W196" i="517"/>
  <c r="B336" i="517"/>
  <c r="J329" i="517" a="1"/>
  <c r="J329" i="517" s="1"/>
  <c r="M336" i="517" s="1"/>
  <c r="M254" i="517"/>
  <c r="W7" i="517"/>
  <c r="J28" i="517" a="1"/>
  <c r="J28" i="517" s="1"/>
  <c r="X164" i="517"/>
  <c r="P161" i="517"/>
  <c r="X165" i="517" s="1"/>
  <c r="X170" i="517" s="1"/>
  <c r="W29" i="517"/>
  <c r="J86" i="517" a="1"/>
  <c r="J86" i="517" s="1"/>
  <c r="W87" i="517"/>
  <c r="J121" i="517" a="1"/>
  <c r="J121" i="517" s="1"/>
  <c r="K145" i="517"/>
  <c r="M138" i="517"/>
  <c r="M145" i="517" s="1"/>
  <c r="K167" i="517"/>
  <c r="M163" i="517"/>
  <c r="R338" i="517"/>
  <c r="T337" i="517" s="1"/>
  <c r="K305" i="517"/>
  <c r="M290" i="517"/>
  <c r="M305" i="517" s="1"/>
  <c r="V145" i="517"/>
  <c r="W145" i="517" s="1"/>
  <c r="E167" i="517"/>
  <c r="K196" i="517"/>
  <c r="K254" i="517"/>
  <c r="V305" i="517"/>
  <c r="W305" i="517" s="1"/>
  <c r="O329" i="517"/>
  <c r="J145" i="517" a="1"/>
  <c r="J145" i="517" s="1"/>
  <c r="M146" i="517"/>
  <c r="M160" i="517" s="1"/>
  <c r="M255" i="517"/>
  <c r="M289" i="517" s="1"/>
  <c r="M306" i="517"/>
  <c r="M313" i="517" s="1"/>
  <c r="M314" i="517"/>
  <c r="M328" i="517" s="1"/>
  <c r="P329" i="517"/>
  <c r="X333" i="517" s="1"/>
  <c r="X338" i="517" s="1"/>
  <c r="K331" i="517"/>
  <c r="K364" i="517"/>
  <c r="M343" i="517"/>
  <c r="M364" i="517" s="1"/>
  <c r="K422" i="517"/>
  <c r="M365" i="517"/>
  <c r="M422" i="517" s="1"/>
  <c r="K457" i="517"/>
  <c r="M423" i="517"/>
  <c r="M457" i="517" s="1"/>
  <c r="B505" i="517"/>
  <c r="J498" i="517" a="1"/>
  <c r="J498" i="517" s="1"/>
  <c r="M505" i="517" s="1"/>
  <c r="R500" i="517"/>
  <c r="X500" i="517"/>
  <c r="O498" i="517"/>
  <c r="X501" i="517" s="1"/>
  <c r="V422" i="517"/>
  <c r="W422" i="517" s="1"/>
  <c r="N457" i="517"/>
  <c r="W423" i="517"/>
  <c r="M458" i="517"/>
  <c r="M473" i="517" s="1"/>
  <c r="W458" i="517"/>
  <c r="V473" i="517"/>
  <c r="W473" i="517" s="1"/>
  <c r="W343" i="517"/>
  <c r="W364" i="517" s="1"/>
  <c r="J364" i="517" a="1"/>
  <c r="J364" i="517" s="1"/>
  <c r="N473" i="517"/>
  <c r="K497" i="517"/>
  <c r="M482" i="517"/>
  <c r="M497" i="517" s="1"/>
  <c r="K481" i="517"/>
  <c r="R525" i="517"/>
  <c r="S525" i="517" a="1"/>
  <c r="S525" i="517" s="1"/>
  <c r="R504" i="517"/>
  <c r="W482" i="517"/>
  <c r="W497" i="517" s="1"/>
  <c r="K504" i="517"/>
  <c r="M500" i="517"/>
  <c r="J527" i="517"/>
  <c r="Q524" i="517"/>
  <c r="R526" i="517"/>
  <c r="S526" i="517" a="1"/>
  <c r="S526" i="517" s="1"/>
  <c r="E504" i="517"/>
  <c r="T524" i="517" a="1"/>
  <c r="T524" i="517" s="1"/>
  <c r="T525" i="517" a="1"/>
  <c r="T525" i="517" s="1"/>
  <c r="T526" i="517" a="1"/>
  <c r="T526" i="517" s="1"/>
  <c r="C527" i="517"/>
  <c r="T527" i="517" s="1" a="1"/>
  <c r="T527" i="517" s="1"/>
  <c r="C511" i="516"/>
  <c r="Q516" i="516"/>
  <c r="K86" i="516"/>
  <c r="M29" i="516"/>
  <c r="M86" i="516" s="1"/>
  <c r="K516" i="516"/>
  <c r="K517" i="516"/>
  <c r="K519" i="516"/>
  <c r="V161" i="516"/>
  <c r="I170" i="516" s="1"/>
  <c r="W28" i="516"/>
  <c r="W161" i="516" s="1"/>
  <c r="K121" i="516"/>
  <c r="M87" i="516"/>
  <c r="M121" i="516" s="1"/>
  <c r="K137" i="516"/>
  <c r="K518" i="516"/>
  <c r="M138" i="516"/>
  <c r="M145" i="516" s="1"/>
  <c r="K145" i="516"/>
  <c r="M7" i="516"/>
  <c r="M28" i="516" s="1"/>
  <c r="C521" i="516"/>
  <c r="E515" i="516" s="1"/>
  <c r="M122" i="516"/>
  <c r="M137" i="516" s="1"/>
  <c r="W138" i="516"/>
  <c r="J145" i="516" a="1"/>
  <c r="J145" i="516" s="1"/>
  <c r="M146" i="516"/>
  <c r="M160" i="516" s="1"/>
  <c r="J160" i="516" a="1"/>
  <c r="J160" i="516" s="1"/>
  <c r="G161" i="516"/>
  <c r="P161" i="516"/>
  <c r="X165" i="516" s="1"/>
  <c r="K163" i="516"/>
  <c r="R163" i="516"/>
  <c r="Q518" i="516"/>
  <c r="W196" i="516"/>
  <c r="B336" i="516"/>
  <c r="J329" i="516" a="1"/>
  <c r="J329" i="516" s="1"/>
  <c r="M336" i="516" s="1"/>
  <c r="J28" i="516" a="1"/>
  <c r="J28" i="516" s="1"/>
  <c r="W29" i="516"/>
  <c r="J86" i="516" a="1"/>
  <c r="J86" i="516" s="1"/>
  <c r="W87" i="516"/>
  <c r="E520" i="516"/>
  <c r="K520" i="516"/>
  <c r="Q515" i="516"/>
  <c r="X170" i="516"/>
  <c r="Z169" i="516" s="1"/>
  <c r="K313" i="516"/>
  <c r="M306" i="516"/>
  <c r="M313" i="516" s="1"/>
  <c r="K328" i="516"/>
  <c r="M314" i="516"/>
  <c r="M328" i="516" s="1"/>
  <c r="Z167" i="516"/>
  <c r="J196" i="516" a="1"/>
  <c r="J196" i="516" s="1"/>
  <c r="K196" i="516"/>
  <c r="K254" i="516"/>
  <c r="M290" i="516"/>
  <c r="M305" i="516" s="1"/>
  <c r="R334" i="516"/>
  <c r="W306" i="516"/>
  <c r="R335" i="516"/>
  <c r="W314" i="516"/>
  <c r="W328" i="516" s="1"/>
  <c r="R336" i="516"/>
  <c r="O329" i="516"/>
  <c r="K331" i="516"/>
  <c r="E335" i="516"/>
  <c r="K457" i="516"/>
  <c r="M423" i="516"/>
  <c r="M457" i="516" s="1"/>
  <c r="R338" i="516"/>
  <c r="T337" i="516" s="1"/>
  <c r="M255" i="516"/>
  <c r="M289" i="516" s="1"/>
  <c r="P329" i="516"/>
  <c r="X333" i="516" s="1"/>
  <c r="K364" i="516"/>
  <c r="M343" i="516"/>
  <c r="M364" i="516" s="1"/>
  <c r="K422" i="516"/>
  <c r="M365" i="516"/>
  <c r="M422" i="516" s="1"/>
  <c r="B505" i="516"/>
  <c r="J498" i="516" a="1"/>
  <c r="J498" i="516" s="1"/>
  <c r="M505" i="516" s="1"/>
  <c r="R500" i="516"/>
  <c r="X500" i="516"/>
  <c r="O498" i="516"/>
  <c r="X501" i="516" s="1"/>
  <c r="V422" i="516"/>
  <c r="W422" i="516" s="1"/>
  <c r="H457" i="516"/>
  <c r="H498" i="516" s="1"/>
  <c r="E505" i="516" s="1"/>
  <c r="N457" i="516"/>
  <c r="N498" i="516" s="1"/>
  <c r="B507" i="516" s="1"/>
  <c r="W423" i="516"/>
  <c r="M458" i="516"/>
  <c r="M473" i="516" s="1"/>
  <c r="W458" i="516"/>
  <c r="V473" i="516"/>
  <c r="W473" i="516" s="1"/>
  <c r="W343" i="516"/>
  <c r="W364" i="516" s="1"/>
  <c r="J364" i="516" a="1"/>
  <c r="J364" i="516" s="1"/>
  <c r="K497" i="516"/>
  <c r="M482" i="516"/>
  <c r="M497" i="516" s="1"/>
  <c r="K481" i="516"/>
  <c r="R525" i="516"/>
  <c r="S525" i="516" a="1"/>
  <c r="S525" i="516" s="1"/>
  <c r="R504" i="516"/>
  <c r="W482" i="516"/>
  <c r="W497" i="516" s="1"/>
  <c r="K504" i="516"/>
  <c r="M500" i="516"/>
  <c r="J527" i="516"/>
  <c r="Q524" i="516"/>
  <c r="R526" i="516"/>
  <c r="S526" i="516" a="1"/>
  <c r="S526" i="516" s="1"/>
  <c r="E504" i="516"/>
  <c r="T524" i="516" a="1"/>
  <c r="T524" i="516" s="1"/>
  <c r="T525" i="516" a="1"/>
  <c r="T525" i="516" s="1"/>
  <c r="T526" i="516" a="1"/>
  <c r="T526" i="516" s="1"/>
  <c r="C527" i="516"/>
  <c r="T527" i="516" s="1" a="1"/>
  <c r="T527" i="516" s="1"/>
  <c r="S521" i="518" l="1"/>
  <c r="N498" i="517"/>
  <c r="B507" i="517" s="1"/>
  <c r="N329" i="517"/>
  <c r="B338" i="517" s="1"/>
  <c r="E338" i="517" s="1"/>
  <c r="T335" i="517"/>
  <c r="T334" i="517"/>
  <c r="T332" i="517"/>
  <c r="T336" i="517"/>
  <c r="T333" i="517"/>
  <c r="G510" i="517"/>
  <c r="M329" i="517"/>
  <c r="N161" i="517"/>
  <c r="B170" i="517" s="1"/>
  <c r="E170" i="517" s="1"/>
  <c r="M329" i="516"/>
  <c r="T332" i="516"/>
  <c r="T331" i="516" a="1"/>
  <c r="T331" i="516" s="1"/>
  <c r="V329" i="516"/>
  <c r="I338" i="516" s="1"/>
  <c r="M338" i="516" s="1" a="1"/>
  <c r="M338" i="516" s="1"/>
  <c r="N329" i="516"/>
  <c r="B338" i="516" s="1"/>
  <c r="E338" i="516" s="1"/>
  <c r="Z168" i="516"/>
  <c r="N161" i="516"/>
  <c r="B170" i="516" s="1"/>
  <c r="E170" i="516" s="1"/>
  <c r="H161" i="516"/>
  <c r="E168" i="516" s="1"/>
  <c r="E518" i="516"/>
  <c r="E517" i="516"/>
  <c r="E519" i="516"/>
  <c r="E516" i="516"/>
  <c r="G510" i="516"/>
  <c r="K161" i="516"/>
  <c r="E169" i="516" s="1"/>
  <c r="E507" i="517"/>
  <c r="C512" i="517"/>
  <c r="G512" i="517" s="1"/>
  <c r="R524" i="517"/>
  <c r="R527" i="517" s="1"/>
  <c r="Q527" i="517"/>
  <c r="S527" i="517" s="1" a="1"/>
  <c r="S527" i="517" s="1"/>
  <c r="S524" i="517" a="1"/>
  <c r="S524" i="517" s="1"/>
  <c r="Z500" i="517" a="1"/>
  <c r="Z500" i="517" s="1"/>
  <c r="X507" i="517"/>
  <c r="V498" i="517"/>
  <c r="K498" i="517"/>
  <c r="K335" i="517"/>
  <c r="M335" i="517" s="1"/>
  <c r="M331" i="517"/>
  <c r="Z163" i="517" a="1"/>
  <c r="Z163" i="517" s="1"/>
  <c r="Z169" i="517"/>
  <c r="Z331" i="517" a="1"/>
  <c r="Z331" i="517" s="1"/>
  <c r="Z336" i="517"/>
  <c r="Z335" i="517"/>
  <c r="Z332" i="517"/>
  <c r="Z168" i="517"/>
  <c r="V329" i="517"/>
  <c r="I338" i="517" s="1"/>
  <c r="M338" i="517" s="1" a="1"/>
  <c r="M338" i="517" s="1"/>
  <c r="Q517" i="517"/>
  <c r="Z165" i="517"/>
  <c r="W329" i="517"/>
  <c r="K518" i="517"/>
  <c r="B168" i="517"/>
  <c r="C510" i="517" s="1"/>
  <c r="J161" i="517" a="1"/>
  <c r="J161" i="517" s="1"/>
  <c r="M168" i="517" s="1"/>
  <c r="W161" i="517"/>
  <c r="M161" i="517"/>
  <c r="M504" i="517"/>
  <c r="Z501" i="517"/>
  <c r="R507" i="517"/>
  <c r="T500" i="517" s="1" a="1"/>
  <c r="T500" i="517" s="1"/>
  <c r="M498" i="517"/>
  <c r="Z334" i="517"/>
  <c r="Z333" i="517"/>
  <c r="Z337" i="517"/>
  <c r="K329" i="517"/>
  <c r="Z167" i="517"/>
  <c r="Z166" i="517"/>
  <c r="T331" i="517" a="1"/>
  <c r="T331" i="517" s="1"/>
  <c r="M167" i="517"/>
  <c r="Q516" i="517"/>
  <c r="Z164" i="517"/>
  <c r="K515" i="517"/>
  <c r="R170" i="517"/>
  <c r="T163" i="517" s="1" a="1"/>
  <c r="T163" i="517" s="1"/>
  <c r="C521" i="517"/>
  <c r="V161" i="517"/>
  <c r="I170" i="517" s="1"/>
  <c r="K161" i="517"/>
  <c r="E169" i="517" s="1"/>
  <c r="E507" i="516"/>
  <c r="C512" i="516"/>
  <c r="G512" i="516" s="1"/>
  <c r="I169" i="516"/>
  <c r="M169" i="516" s="1"/>
  <c r="M504" i="516"/>
  <c r="R507" i="516"/>
  <c r="M498" i="516"/>
  <c r="X338" i="516"/>
  <c r="K335" i="516"/>
  <c r="M335" i="516" s="1"/>
  <c r="M331" i="516"/>
  <c r="T336" i="516"/>
  <c r="T335" i="516"/>
  <c r="T334" i="516"/>
  <c r="T333" i="516"/>
  <c r="W329" i="516"/>
  <c r="K167" i="516"/>
  <c r="M167" i="516" s="1"/>
  <c r="M163" i="516"/>
  <c r="B168" i="516"/>
  <c r="C510" i="516" s="1"/>
  <c r="J161" i="516" a="1"/>
  <c r="J161" i="516" s="1"/>
  <c r="M168" i="516" s="1"/>
  <c r="L161" i="516"/>
  <c r="I168" i="516" s="1"/>
  <c r="Z163" i="516" a="1"/>
  <c r="Z163" i="516" s="1"/>
  <c r="Z164" i="516"/>
  <c r="R524" i="516"/>
  <c r="R527" i="516" s="1"/>
  <c r="Q527" i="516"/>
  <c r="S527" i="516" s="1" a="1"/>
  <c r="S527" i="516" s="1"/>
  <c r="S524" i="516" a="1"/>
  <c r="S524" i="516" s="1"/>
  <c r="X507" i="516"/>
  <c r="V498" i="516"/>
  <c r="K498" i="516"/>
  <c r="K329" i="516"/>
  <c r="Z166" i="516"/>
  <c r="K515" i="516"/>
  <c r="R170" i="516"/>
  <c r="Q517" i="516"/>
  <c r="Z165" i="516"/>
  <c r="E521" i="516"/>
  <c r="M161" i="516"/>
  <c r="M170" i="516" a="1"/>
  <c r="M170" i="516" s="1"/>
  <c r="M170" i="517" l="1" a="1"/>
  <c r="M170" i="517" s="1"/>
  <c r="E516" i="517"/>
  <c r="E518" i="517"/>
  <c r="E517" i="517"/>
  <c r="E519" i="517"/>
  <c r="E520" i="517"/>
  <c r="Q521" i="517"/>
  <c r="L161" i="517"/>
  <c r="I168" i="517" s="1"/>
  <c r="S517" i="517"/>
  <c r="I507" i="517"/>
  <c r="M507" i="517" s="1" a="1"/>
  <c r="M507" i="517" s="1"/>
  <c r="W498" i="517"/>
  <c r="I169" i="517"/>
  <c r="M169" i="517" s="1"/>
  <c r="E515" i="517"/>
  <c r="E521" i="517" s="1"/>
  <c r="K521" i="517"/>
  <c r="M515" i="517" s="1" a="1"/>
  <c r="M515" i="517" s="1"/>
  <c r="T169" i="517"/>
  <c r="T164" i="517"/>
  <c r="T168" i="517"/>
  <c r="T165" i="517"/>
  <c r="T167" i="517"/>
  <c r="E337" i="517"/>
  <c r="I337" i="517" s="1"/>
  <c r="M337" i="517" s="1"/>
  <c r="L329" i="517"/>
  <c r="I336" i="517" s="1"/>
  <c r="T506" i="517"/>
  <c r="T502" i="517"/>
  <c r="T503" i="517"/>
  <c r="T505" i="517"/>
  <c r="T501" i="517"/>
  <c r="T504" i="517"/>
  <c r="O510" i="517" a="1"/>
  <c r="O510" i="517" s="1"/>
  <c r="T166" i="517"/>
  <c r="E506" i="517"/>
  <c r="I506" i="517" s="1"/>
  <c r="M506" i="517" s="1"/>
  <c r="L498" i="517"/>
  <c r="I505" i="517" s="1"/>
  <c r="Z506" i="517"/>
  <c r="Z505" i="517"/>
  <c r="Z502" i="517"/>
  <c r="Z503" i="517"/>
  <c r="Z504" i="517"/>
  <c r="K521" i="516"/>
  <c r="T169" i="516"/>
  <c r="T166" i="516"/>
  <c r="T168" i="516"/>
  <c r="T164" i="516"/>
  <c r="T165" i="516"/>
  <c r="T167" i="516"/>
  <c r="E506" i="516"/>
  <c r="I506" i="516" s="1"/>
  <c r="M506" i="516" s="1"/>
  <c r="L498" i="516"/>
  <c r="I505" i="516" s="1"/>
  <c r="Z506" i="516"/>
  <c r="Z503" i="516"/>
  <c r="Z504" i="516"/>
  <c r="Z505" i="516"/>
  <c r="Z502" i="516"/>
  <c r="O510" i="516" a="1"/>
  <c r="O510" i="516" s="1"/>
  <c r="Q521" i="516"/>
  <c r="Z331" i="516" a="1"/>
  <c r="Z331" i="516" s="1"/>
  <c r="Z336" i="516"/>
  <c r="Z335" i="516"/>
  <c r="Z337" i="516"/>
  <c r="Z334" i="516"/>
  <c r="Z332" i="516"/>
  <c r="T506" i="516"/>
  <c r="T502" i="516"/>
  <c r="T501" i="516"/>
  <c r="T503" i="516"/>
  <c r="T505" i="516"/>
  <c r="T504" i="516"/>
  <c r="T163" i="516" a="1"/>
  <c r="T163" i="516" s="1"/>
  <c r="M515" i="516" a="1"/>
  <c r="M515" i="516" s="1"/>
  <c r="E337" i="516"/>
  <c r="L329" i="516"/>
  <c r="I336" i="516" s="1"/>
  <c r="I507" i="516"/>
  <c r="W498" i="516"/>
  <c r="Z500" i="516" a="1"/>
  <c r="Z500" i="516" s="1"/>
  <c r="Z333" i="516"/>
  <c r="T500" i="516" a="1"/>
  <c r="T500" i="516" s="1"/>
  <c r="Z501" i="516"/>
  <c r="G511" i="517" l="1"/>
  <c r="M518" i="517"/>
  <c r="S515" i="517" a="1"/>
  <c r="S515" i="517" s="1"/>
  <c r="S518" i="517"/>
  <c r="S520" i="517"/>
  <c r="S519" i="517"/>
  <c r="M520" i="517"/>
  <c r="M517" i="517"/>
  <c r="M516" i="517"/>
  <c r="M519" i="517"/>
  <c r="S516" i="517"/>
  <c r="K512" i="517"/>
  <c r="O512" i="517" s="1" a="1"/>
  <c r="O512" i="517" s="1"/>
  <c r="S520" i="516"/>
  <c r="S519" i="516"/>
  <c r="S515" i="516" a="1"/>
  <c r="S515" i="516" s="1"/>
  <c r="S518" i="516"/>
  <c r="S516" i="516"/>
  <c r="M520" i="516"/>
  <c r="M517" i="516"/>
  <c r="M518" i="516"/>
  <c r="M519" i="516"/>
  <c r="M516" i="516"/>
  <c r="M507" i="516" a="1"/>
  <c r="M507" i="516" s="1"/>
  <c r="K512" i="516"/>
  <c r="O512" i="516" s="1" a="1"/>
  <c r="O512" i="516" s="1"/>
  <c r="I337" i="516"/>
  <c r="M337" i="516" s="1"/>
  <c r="G511" i="516"/>
  <c r="S517" i="516"/>
  <c r="S521" i="517" l="1"/>
  <c r="K511" i="517"/>
  <c r="O511" i="517" s="1"/>
  <c r="K510" i="517"/>
  <c r="K511" i="516"/>
  <c r="O511" i="516" s="1"/>
  <c r="K510" i="516"/>
  <c r="S521" i="516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G508" i="508"/>
  <c r="N508" i="508" s="1"/>
  <c r="G504" i="508"/>
  <c r="E504" i="508"/>
  <c r="I503" i="508"/>
  <c r="E503" i="508"/>
  <c r="K503" i="508" s="1"/>
  <c r="M503" i="508" s="1"/>
  <c r="I502" i="508"/>
  <c r="E502" i="508"/>
  <c r="K502" i="508" s="1"/>
  <c r="M502" i="508" s="1"/>
  <c r="I501" i="508"/>
  <c r="E501" i="508"/>
  <c r="K501" i="508" s="1"/>
  <c r="M501" i="508" s="1"/>
  <c r="I500" i="508"/>
  <c r="I504" i="508" s="1"/>
  <c r="E500" i="508"/>
  <c r="K500" i="508" s="1"/>
  <c r="H496" i="508"/>
  <c r="H495" i="508"/>
  <c r="H494" i="508"/>
  <c r="D493" i="508"/>
  <c r="N492" i="508"/>
  <c r="K492" i="508" a="1"/>
  <c r="K492" i="508" s="1"/>
  <c r="H491" i="508"/>
  <c r="H490" i="508"/>
  <c r="V489" i="508"/>
  <c r="W489" i="508" s="1"/>
  <c r="K489" i="508" a="1"/>
  <c r="K489" i="508" s="1"/>
  <c r="V488" i="508"/>
  <c r="N488" i="508"/>
  <c r="K488" i="508" a="1"/>
  <c r="K488" i="508" s="1"/>
  <c r="H487" i="508"/>
  <c r="H486" i="508"/>
  <c r="V485" i="508"/>
  <c r="K485" i="508" a="1"/>
  <c r="K485" i="508" s="1"/>
  <c r="V484" i="508"/>
  <c r="N484" i="508"/>
  <c r="K484" i="508" a="1"/>
  <c r="K484" i="508" s="1"/>
  <c r="V483" i="508"/>
  <c r="W483" i="508" s="1"/>
  <c r="K483" i="508" a="1"/>
  <c r="K483" i="508" s="1"/>
  <c r="M483" i="508" s="1"/>
  <c r="AA497" i="508"/>
  <c r="Z497" i="508"/>
  <c r="Y497" i="508"/>
  <c r="X497" i="508"/>
  <c r="V482" i="508"/>
  <c r="U497" i="508"/>
  <c r="T497" i="508"/>
  <c r="S497" i="508"/>
  <c r="R497" i="508"/>
  <c r="Q497" i="508"/>
  <c r="P497" i="508"/>
  <c r="O497" i="508"/>
  <c r="N482" i="508"/>
  <c r="I497" i="508"/>
  <c r="G497" i="508"/>
  <c r="V480" i="508"/>
  <c r="N480" i="508"/>
  <c r="K480" i="508" a="1"/>
  <c r="K480" i="508" s="1"/>
  <c r="H479" i="508"/>
  <c r="V478" i="508"/>
  <c r="N478" i="508"/>
  <c r="K478" i="508" a="1"/>
  <c r="K478" i="508" s="1"/>
  <c r="M478" i="508" s="1"/>
  <c r="J477" i="508" a="1"/>
  <c r="J477" i="508" s="1"/>
  <c r="H477" i="508"/>
  <c r="K477" i="508" a="1"/>
  <c r="K477" i="508" s="1"/>
  <c r="M477" i="508" s="1"/>
  <c r="V476" i="508"/>
  <c r="N476" i="508"/>
  <c r="K476" i="508" a="1"/>
  <c r="K476" i="508" s="1"/>
  <c r="M476" i="508" s="1"/>
  <c r="J475" i="508" a="1"/>
  <c r="J475" i="508" s="1"/>
  <c r="H475" i="508"/>
  <c r="K475" i="508" a="1"/>
  <c r="K475" i="508" s="1"/>
  <c r="M475" i="508" s="1"/>
  <c r="AA481" i="508"/>
  <c r="Z481" i="508"/>
  <c r="Y481" i="508"/>
  <c r="X481" i="508"/>
  <c r="U481" i="508"/>
  <c r="T481" i="508"/>
  <c r="S481" i="508"/>
  <c r="Q481" i="508"/>
  <c r="P481" i="508"/>
  <c r="N474" i="508"/>
  <c r="I481" i="508"/>
  <c r="G481" i="508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N467" i="508"/>
  <c r="K467" i="508" a="1"/>
  <c r="K467" i="508" s="1"/>
  <c r="V466" i="508"/>
  <c r="N466" i="508"/>
  <c r="K466" i="508" a="1"/>
  <c r="K466" i="508" s="1"/>
  <c r="N465" i="508"/>
  <c r="K465" i="508" a="1"/>
  <c r="K465" i="508" s="1"/>
  <c r="V464" i="508"/>
  <c r="N464" i="508"/>
  <c r="K464" i="508" a="1"/>
  <c r="K464" i="508" s="1"/>
  <c r="V463" i="508"/>
  <c r="K463" i="508" a="1"/>
  <c r="K463" i="508" s="1"/>
  <c r="V462" i="508"/>
  <c r="N462" i="508"/>
  <c r="K462" i="508" a="1"/>
  <c r="K462" i="508" s="1"/>
  <c r="V461" i="508"/>
  <c r="K461" i="508" a="1"/>
  <c r="K461" i="508" s="1"/>
  <c r="M461" i="508" s="1"/>
  <c r="V460" i="508"/>
  <c r="N460" i="508"/>
  <c r="K460" i="508" a="1"/>
  <c r="K460" i="508" s="1"/>
  <c r="V459" i="508"/>
  <c r="K459" i="508" a="1"/>
  <c r="K459" i="508" s="1"/>
  <c r="M459" i="508" s="1"/>
  <c r="AA473" i="508"/>
  <c r="Y473" i="508"/>
  <c r="V458" i="508"/>
  <c r="T473" i="508"/>
  <c r="R473" i="508"/>
  <c r="P473" i="508"/>
  <c r="N458" i="508"/>
  <c r="K458" i="508" a="1"/>
  <c r="K458" i="508" s="1"/>
  <c r="K473" i="508" s="1"/>
  <c r="K455" i="508" a="1"/>
  <c r="K455" i="508" s="1"/>
  <c r="M455" i="508" s="1"/>
  <c r="K454" i="508" a="1"/>
  <c r="K454" i="508" s="1"/>
  <c r="M454" i="508" s="1"/>
  <c r="K453" i="508" a="1"/>
  <c r="K453" i="508" s="1"/>
  <c r="K452" i="508" a="1"/>
  <c r="K452" i="508" s="1"/>
  <c r="M452" i="508" s="1"/>
  <c r="K451" i="508" a="1"/>
  <c r="K451" i="508" s="1"/>
  <c r="N449" i="508"/>
  <c r="K449" i="508" a="1"/>
  <c r="K449" i="508" s="1"/>
  <c r="K448" i="508" a="1"/>
  <c r="K448" i="508" s="1"/>
  <c r="N447" i="508"/>
  <c r="K447" i="508" a="1"/>
  <c r="K447" i="508" s="1"/>
  <c r="K446" i="508" a="1"/>
  <c r="K446" i="508" s="1"/>
  <c r="N445" i="508"/>
  <c r="K445" i="508" a="1"/>
  <c r="K445" i="508" s="1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V434" i="508"/>
  <c r="N434" i="508"/>
  <c r="K434" i="508" a="1"/>
  <c r="K434" i="508" s="1"/>
  <c r="N433" i="508"/>
  <c r="K433" i="508" a="1"/>
  <c r="K433" i="508" s="1"/>
  <c r="V432" i="508"/>
  <c r="N432" i="508"/>
  <c r="K432" i="508" a="1"/>
  <c r="K432" i="508" s="1"/>
  <c r="N431" i="508"/>
  <c r="K431" i="508" a="1"/>
  <c r="K431" i="508" s="1"/>
  <c r="K430" i="508" a="1"/>
  <c r="K430" i="508" s="1"/>
  <c r="V429" i="508"/>
  <c r="N429" i="508"/>
  <c r="K429" i="508" a="1"/>
  <c r="K429" i="508" s="1"/>
  <c r="V428" i="508"/>
  <c r="W428" i="508" s="1"/>
  <c r="K428" i="508" a="1"/>
  <c r="K428" i="508" s="1"/>
  <c r="V427" i="508"/>
  <c r="X505" i="508"/>
  <c r="N427" i="508"/>
  <c r="K427" i="508" a="1"/>
  <c r="K427" i="508" s="1"/>
  <c r="V426" i="508"/>
  <c r="K426" i="508" a="1"/>
  <c r="K426" i="508" s="1"/>
  <c r="V425" i="508"/>
  <c r="N425" i="508"/>
  <c r="K425" i="508" a="1"/>
  <c r="K425" i="508" s="1"/>
  <c r="V424" i="508"/>
  <c r="K424" i="508" a="1"/>
  <c r="K424" i="508" s="1"/>
  <c r="AA457" i="508"/>
  <c r="Y457" i="508"/>
  <c r="V423" i="508"/>
  <c r="U457" i="508"/>
  <c r="T457" i="508"/>
  <c r="S457" i="508"/>
  <c r="R457" i="508"/>
  <c r="Q457" i="508"/>
  <c r="P457" i="508"/>
  <c r="O457" i="508"/>
  <c r="N423" i="508"/>
  <c r="G457" i="508"/>
  <c r="K421" i="508" a="1"/>
  <c r="K421" i="508" s="1"/>
  <c r="K420" i="508" a="1"/>
  <c r="K420" i="508" s="1"/>
  <c r="M420" i="508" s="1"/>
  <c r="K419" i="508" a="1"/>
  <c r="K419" i="508" s="1"/>
  <c r="K418" i="508" a="1"/>
  <c r="K418" i="508" s="1"/>
  <c r="K417" i="508" a="1"/>
  <c r="K417" i="508" s="1"/>
  <c r="K416" i="508" a="1"/>
  <c r="K416" i="508" s="1"/>
  <c r="K415" i="508" a="1"/>
  <c r="K415" i="508" s="1"/>
  <c r="K414" i="508" a="1"/>
  <c r="K414" i="508" s="1"/>
  <c r="K413" i="508" a="1"/>
  <c r="K413" i="508" s="1"/>
  <c r="K412" i="508" a="1"/>
  <c r="K412" i="508" s="1"/>
  <c r="V411" i="508"/>
  <c r="N411" i="508"/>
  <c r="K411" i="508" a="1"/>
  <c r="K411" i="508" s="1"/>
  <c r="V410" i="508"/>
  <c r="K410" i="508" a="1"/>
  <c r="K410" i="508" s="1"/>
  <c r="V409" i="508"/>
  <c r="N409" i="508"/>
  <c r="K409" i="508" a="1"/>
  <c r="K409" i="508" s="1"/>
  <c r="V408" i="508"/>
  <c r="K408" i="508" a="1"/>
  <c r="K408" i="508" s="1"/>
  <c r="H407" i="508"/>
  <c r="V406" i="508"/>
  <c r="K406" i="508" a="1"/>
  <c r="K406" i="508" s="1"/>
  <c r="V405" i="508"/>
  <c r="N405" i="508"/>
  <c r="K405" i="508" a="1"/>
  <c r="K405" i="508" s="1"/>
  <c r="H404" i="508"/>
  <c r="K403" i="508" a="1"/>
  <c r="K403" i="508" s="1"/>
  <c r="J401" i="508" a="1"/>
  <c r="J401" i="508" s="1"/>
  <c r="J399" i="508" a="1"/>
  <c r="J399" i="508" s="1"/>
  <c r="J397" i="508" a="1"/>
  <c r="J397" i="508" s="1"/>
  <c r="J395" i="508" a="1"/>
  <c r="J395" i="508" s="1"/>
  <c r="N393" i="508"/>
  <c r="J393" i="508" a="1"/>
  <c r="J393" i="508" s="1"/>
  <c r="K392" i="508" a="1"/>
  <c r="K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N388" i="508"/>
  <c r="K388" i="508" a="1"/>
  <c r="K388" i="508" s="1"/>
  <c r="M388" i="508" s="1"/>
  <c r="K387" i="508" a="1"/>
  <c r="K387" i="508" s="1"/>
  <c r="M387" i="508" s="1"/>
  <c r="K386" i="508" a="1"/>
  <c r="K386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V376" i="508"/>
  <c r="N376" i="508"/>
  <c r="K376" i="508" a="1"/>
  <c r="K376" i="508" s="1"/>
  <c r="M376" i="508" s="1"/>
  <c r="J375" i="508" a="1"/>
  <c r="J375" i="508" s="1"/>
  <c r="H375" i="508"/>
  <c r="K375" i="508" a="1"/>
  <c r="K375" i="508" s="1"/>
  <c r="M375" i="508" s="1"/>
  <c r="V374" i="508"/>
  <c r="N374" i="508"/>
  <c r="K374" i="508" a="1"/>
  <c r="K374" i="508" s="1"/>
  <c r="M374" i="508" s="1"/>
  <c r="J373" i="508" a="1"/>
  <c r="J373" i="508" s="1"/>
  <c r="H373" i="508"/>
  <c r="K373" i="508" a="1"/>
  <c r="K373" i="508" s="1"/>
  <c r="M373" i="508" s="1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V369" i="508"/>
  <c r="X504" i="508"/>
  <c r="K369" i="508" a="1"/>
  <c r="K369" i="508" s="1"/>
  <c r="M369" i="508" s="1"/>
  <c r="X503" i="508"/>
  <c r="J368" i="508" a="1"/>
  <c r="J368" i="508" s="1"/>
  <c r="H368" i="508"/>
  <c r="K368" i="508" a="1"/>
  <c r="K368" i="508" s="1"/>
  <c r="M368" i="508" s="1"/>
  <c r="V367" i="508"/>
  <c r="X502" i="508"/>
  <c r="K367" i="508" a="1"/>
  <c r="K367" i="508" s="1"/>
  <c r="M367" i="508" s="1"/>
  <c r="K366" i="508" a="1"/>
  <c r="K366" i="508" s="1"/>
  <c r="Z422" i="508"/>
  <c r="X422" i="508"/>
  <c r="T422" i="508"/>
  <c r="R422" i="508"/>
  <c r="Q422" i="508"/>
  <c r="P422" i="508"/>
  <c r="J365" i="508" a="1"/>
  <c r="J365" i="508" s="1"/>
  <c r="I422" i="508"/>
  <c r="H365" i="508"/>
  <c r="G422" i="508"/>
  <c r="V363" i="508"/>
  <c r="N363" i="508"/>
  <c r="K363" i="508" a="1"/>
  <c r="K363" i="508" s="1"/>
  <c r="K362" i="508" a="1"/>
  <c r="K362" i="508" s="1"/>
  <c r="M362" i="508" s="1"/>
  <c r="H362" i="508"/>
  <c r="K361" i="508" a="1"/>
  <c r="K361" i="508" s="1"/>
  <c r="K360" i="508" a="1"/>
  <c r="K360" i="508" s="1"/>
  <c r="M360" i="508" s="1"/>
  <c r="H360" i="508"/>
  <c r="K359" i="508" a="1"/>
  <c r="K359" i="508" s="1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H354" i="508"/>
  <c r="H353" i="508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 a="1"/>
  <c r="K349" i="508" s="1"/>
  <c r="V348" i="508"/>
  <c r="W348" i="508" s="1"/>
  <c r="K348" i="508" a="1"/>
  <c r="K348" i="508" s="1"/>
  <c r="M348" i="508" s="1"/>
  <c r="V347" i="508"/>
  <c r="N347" i="508"/>
  <c r="K347" i="508" a="1"/>
  <c r="K347" i="508" s="1"/>
  <c r="V346" i="508"/>
  <c r="W346" i="508" s="1"/>
  <c r="K346" i="508" a="1"/>
  <c r="K346" i="508" s="1"/>
  <c r="M346" i="508" s="1"/>
  <c r="V345" i="508"/>
  <c r="N345" i="508"/>
  <c r="K345" i="508"/>
  <c r="K344" i="508"/>
  <c r="U364" i="508"/>
  <c r="S364" i="508"/>
  <c r="Q364" i="508"/>
  <c r="O364" i="508"/>
  <c r="E335" i="508"/>
  <c r="I334" i="508"/>
  <c r="K334" i="508" s="1"/>
  <c r="M334" i="508" s="1"/>
  <c r="E334" i="508"/>
  <c r="I333" i="508"/>
  <c r="K333" i="508" s="1"/>
  <c r="M333" i="508" s="1"/>
  <c r="E333" i="508"/>
  <c r="I332" i="508"/>
  <c r="K332" i="508" s="1"/>
  <c r="M332" i="508" s="1"/>
  <c r="E332" i="508"/>
  <c r="E331" i="508"/>
  <c r="K327" i="508" a="1"/>
  <c r="K327" i="508" s="1"/>
  <c r="K326" i="508" a="1"/>
  <c r="K326" i="508" s="1"/>
  <c r="M326" i="508" s="1"/>
  <c r="H326" i="508"/>
  <c r="K325" i="508" a="1"/>
  <c r="K325" i="508" s="1"/>
  <c r="J324" i="508" a="1"/>
  <c r="J324" i="508" s="1"/>
  <c r="D324" i="508"/>
  <c r="H323" i="508"/>
  <c r="K322" i="508" a="1"/>
  <c r="K322" i="508" s="1"/>
  <c r="H321" i="508"/>
  <c r="N320" i="508"/>
  <c r="K320" i="508" a="1"/>
  <c r="K320" i="508" s="1"/>
  <c r="V319" i="508"/>
  <c r="N319" i="508"/>
  <c r="K319" i="508" a="1"/>
  <c r="K319" i="508" s="1"/>
  <c r="H318" i="508"/>
  <c r="V317" i="508"/>
  <c r="N317" i="508"/>
  <c r="K317" i="508" a="1"/>
  <c r="K317" i="508" s="1"/>
  <c r="N316" i="508"/>
  <c r="K316" i="508" a="1"/>
  <c r="K316" i="508" s="1"/>
  <c r="V315" i="508"/>
  <c r="N315" i="508"/>
  <c r="K315" i="508" a="1"/>
  <c r="K315" i="508" s="1"/>
  <c r="AA328" i="508"/>
  <c r="Y328" i="508"/>
  <c r="U328" i="508"/>
  <c r="T328" i="508"/>
  <c r="S328" i="508"/>
  <c r="R328" i="508"/>
  <c r="Q328" i="508"/>
  <c r="P328" i="508"/>
  <c r="O328" i="508"/>
  <c r="G328" i="508"/>
  <c r="V312" i="508"/>
  <c r="N312" i="508"/>
  <c r="K312" i="508" a="1"/>
  <c r="K312" i="508" s="1"/>
  <c r="H311" i="508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J308" i="508" a="1"/>
  <c r="J308" i="508" s="1"/>
  <c r="H308" i="508"/>
  <c r="K308" i="508" a="1"/>
  <c r="K308" i="508" s="1"/>
  <c r="M308" i="508" s="1"/>
  <c r="V307" i="508"/>
  <c r="N307" i="508"/>
  <c r="K307" i="508" a="1"/>
  <c r="K307" i="508" s="1"/>
  <c r="M307" i="508" s="1"/>
  <c r="AA313" i="508"/>
  <c r="Z313" i="508"/>
  <c r="Y313" i="508"/>
  <c r="X313" i="508"/>
  <c r="U313" i="508"/>
  <c r="T313" i="508"/>
  <c r="S313" i="508"/>
  <c r="Q313" i="508"/>
  <c r="P313" i="508"/>
  <c r="O313" i="508"/>
  <c r="J306" i="508" a="1"/>
  <c r="J306" i="508" s="1"/>
  <c r="I313" i="508"/>
  <c r="H306" i="508"/>
  <c r="G313" i="508"/>
  <c r="J313" i="508" s="1" a="1"/>
  <c r="J313" i="508" s="1"/>
  <c r="V304" i="508"/>
  <c r="N304" i="508"/>
  <c r="K304" i="508" a="1"/>
  <c r="K304" i="508" s="1"/>
  <c r="V303" i="508"/>
  <c r="W303" i="508" s="1"/>
  <c r="K303" i="508" a="1"/>
  <c r="K303" i="508" s="1"/>
  <c r="V302" i="508"/>
  <c r="N302" i="508"/>
  <c r="V301" i="508"/>
  <c r="N300" i="508"/>
  <c r="V299" i="508"/>
  <c r="N299" i="508"/>
  <c r="N298" i="508"/>
  <c r="J297" i="508" a="1"/>
  <c r="J297" i="508" s="1"/>
  <c r="J295" i="508" a="1"/>
  <c r="J295" i="508" s="1"/>
  <c r="J293" i="508" a="1"/>
  <c r="J293" i="508" s="1"/>
  <c r="J291" i="508" a="1"/>
  <c r="J291" i="508" s="1"/>
  <c r="Z305" i="508"/>
  <c r="Y305" i="508"/>
  <c r="X305" i="508"/>
  <c r="U305" i="508"/>
  <c r="T305" i="508"/>
  <c r="S305" i="508"/>
  <c r="R305" i="508"/>
  <c r="Q305" i="508"/>
  <c r="P305" i="508"/>
  <c r="O305" i="508"/>
  <c r="I305" i="508"/>
  <c r="L553" i="508" s="1"/>
  <c r="G305" i="508"/>
  <c r="N288" i="508"/>
  <c r="K288" i="508" a="1"/>
  <c r="K288" i="508" s="1"/>
  <c r="V287" i="508"/>
  <c r="N287" i="508"/>
  <c r="K287" i="508" a="1"/>
  <c r="K287" i="508" s="1"/>
  <c r="N286" i="508"/>
  <c r="K286" i="508" a="1"/>
  <c r="K286" i="508" s="1"/>
  <c r="H285" i="508"/>
  <c r="H284" i="508"/>
  <c r="H283" i="508"/>
  <c r="V282" i="508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N276" i="508"/>
  <c r="K276" i="508" a="1"/>
  <c r="K276" i="508" s="1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V269" i="508"/>
  <c r="N269" i="508"/>
  <c r="K269" i="508" a="1"/>
  <c r="K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V264" i="508"/>
  <c r="N264" i="508"/>
  <c r="K264" i="508" a="1"/>
  <c r="K264" i="508" s="1"/>
  <c r="V263" i="508"/>
  <c r="W263" i="508" s="1"/>
  <c r="K263" i="508" a="1"/>
  <c r="K263" i="508" s="1"/>
  <c r="M263" i="508" s="1"/>
  <c r="N262" i="508"/>
  <c r="K262" i="508" a="1"/>
  <c r="K262" i="508" s="1"/>
  <c r="V261" i="508"/>
  <c r="N261" i="508"/>
  <c r="K261" i="508" a="1"/>
  <c r="K261" i="508" s="1"/>
  <c r="N260" i="508"/>
  <c r="K260" i="508" a="1"/>
  <c r="K260" i="508" s="1"/>
  <c r="V259" i="508"/>
  <c r="X337" i="508"/>
  <c r="N259" i="508"/>
  <c r="K259" i="508" a="1"/>
  <c r="K259" i="508" s="1"/>
  <c r="N258" i="508"/>
  <c r="K258" i="508" a="1"/>
  <c r="K258" i="508" s="1"/>
  <c r="V257" i="508"/>
  <c r="N257" i="508"/>
  <c r="K257" i="508" a="1"/>
  <c r="K257" i="508" s="1"/>
  <c r="N256" i="508"/>
  <c r="K256" i="508" a="1"/>
  <c r="K256" i="508" s="1"/>
  <c r="V255" i="508"/>
  <c r="T289" i="508"/>
  <c r="R289" i="508"/>
  <c r="P289" i="508"/>
  <c r="N255" i="508"/>
  <c r="G289" i="508"/>
  <c r="H253" i="508"/>
  <c r="H252" i="508"/>
  <c r="H251" i="508"/>
  <c r="H250" i="508"/>
  <c r="H249" i="508"/>
  <c r="H248" i="508"/>
  <c r="K247" i="508" a="1"/>
  <c r="K247" i="508" s="1"/>
  <c r="K246" i="508" a="1"/>
  <c r="K246" i="508" s="1"/>
  <c r="K245" i="508" a="1"/>
  <c r="K245" i="508" s="1"/>
  <c r="K244" i="508" a="1"/>
  <c r="K244" i="508" s="1"/>
  <c r="K243" i="508" a="1"/>
  <c r="K243" i="508" s="1"/>
  <c r="V242" i="508"/>
  <c r="W242" i="508" s="1"/>
  <c r="K242" i="508" a="1"/>
  <c r="K242" i="508" s="1"/>
  <c r="K241" i="508" a="1"/>
  <c r="K241" i="508" s="1"/>
  <c r="V240" i="508"/>
  <c r="W240" i="508" s="1"/>
  <c r="K240" i="508" a="1"/>
  <c r="K240" i="508" s="1"/>
  <c r="M239" i="508"/>
  <c r="H239" i="508"/>
  <c r="V238" i="508"/>
  <c r="K238" i="508" a="1"/>
  <c r="K238" i="508" s="1"/>
  <c r="V237" i="508"/>
  <c r="K237" i="508" a="1"/>
  <c r="K237" i="508" s="1"/>
  <c r="K236" i="508" a="1"/>
  <c r="K236" i="508" s="1"/>
  <c r="H235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V226" i="508"/>
  <c r="K226" i="508" a="1"/>
  <c r="K226" i="508" s="1"/>
  <c r="V225" i="508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K218" i="508" a="1"/>
  <c r="K218" i="508" s="1"/>
  <c r="K217" i="508" a="1"/>
  <c r="K217" i="508" s="1"/>
  <c r="V216" i="508"/>
  <c r="K216" i="508" a="1"/>
  <c r="K216" i="508" s="1"/>
  <c r="V215" i="508"/>
  <c r="K215" i="508" a="1"/>
  <c r="K215" i="508" s="1"/>
  <c r="V214" i="508"/>
  <c r="K214" i="508" a="1"/>
  <c r="K214" i="508" s="1"/>
  <c r="V213" i="508"/>
  <c r="H213" i="508"/>
  <c r="K213" i="508" a="1"/>
  <c r="K213" i="508" s="1"/>
  <c r="V212" i="508"/>
  <c r="K212" i="508" a="1"/>
  <c r="K212" i="508" s="1"/>
  <c r="M212" i="508" s="1"/>
  <c r="J211" i="508" a="1"/>
  <c r="J211" i="508" s="1"/>
  <c r="H211" i="508"/>
  <c r="K211" i="508" a="1"/>
  <c r="K211" i="508" s="1"/>
  <c r="M211" i="508" s="1"/>
  <c r="V210" i="508"/>
  <c r="K210" i="508" a="1"/>
  <c r="K210" i="508" s="1"/>
  <c r="V209" i="508"/>
  <c r="K209" i="508" a="1"/>
  <c r="K209" i="508" s="1"/>
  <c r="M209" i="508" s="1"/>
  <c r="V208" i="508"/>
  <c r="K208" i="508" a="1"/>
  <c r="K208" i="508" s="1"/>
  <c r="M208" i="508" s="1"/>
  <c r="K207" i="508" a="1"/>
  <c r="K207" i="508" s="1"/>
  <c r="M207" i="508" s="1"/>
  <c r="K205" i="508" a="1"/>
  <c r="K205" i="508" s="1"/>
  <c r="M205" i="508" s="1"/>
  <c r="H204" i="508"/>
  <c r="H203" i="508"/>
  <c r="H202" i="508"/>
  <c r="V201" i="508"/>
  <c r="W201" i="508" s="1"/>
  <c r="X336" i="508"/>
  <c r="K201" i="508" a="1"/>
  <c r="K201" i="508" s="1"/>
  <c r="V200" i="508"/>
  <c r="X335" i="508"/>
  <c r="K200" i="508" a="1"/>
  <c r="K200" i="508" s="1"/>
  <c r="X334" i="508"/>
  <c r="K199" i="508" a="1"/>
  <c r="K199" i="508" s="1"/>
  <c r="H198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L551" i="508" s="1"/>
  <c r="K197" i="508" a="1"/>
  <c r="K197" i="508" s="1"/>
  <c r="X331" i="508"/>
  <c r="K195" i="508" a="1"/>
  <c r="K195" i="508" s="1"/>
  <c r="J191" i="508" a="1"/>
  <c r="J191" i="508" s="1"/>
  <c r="H191" i="508"/>
  <c r="K191" i="508" a="1"/>
  <c r="K191" i="508" s="1"/>
  <c r="M191" i="508" s="1"/>
  <c r="V190" i="508"/>
  <c r="K190" i="508" a="1"/>
  <c r="K190" i="508" s="1"/>
  <c r="K189" i="508" a="1"/>
  <c r="K189" i="508" s="1"/>
  <c r="M189" i="508" s="1"/>
  <c r="K188" i="508" a="1"/>
  <c r="K188" i="508" s="1"/>
  <c r="M188" i="508" s="1"/>
  <c r="K187" i="508" a="1"/>
  <c r="K187" i="508" s="1"/>
  <c r="M187" i="508" s="1"/>
  <c r="K186" i="508" a="1"/>
  <c r="K186" i="508" s="1"/>
  <c r="M186" i="508" s="1"/>
  <c r="J185" i="508" a="1"/>
  <c r="J185" i="508" s="1"/>
  <c r="H185" i="508"/>
  <c r="K185" i="508" a="1"/>
  <c r="K185" i="508" s="1"/>
  <c r="M185" i="508" s="1"/>
  <c r="V184" i="508"/>
  <c r="K184" i="508" a="1"/>
  <c r="K184" i="508" s="1"/>
  <c r="M184" i="508" s="1"/>
  <c r="K183" i="508" a="1"/>
  <c r="K183" i="508" s="1"/>
  <c r="M183" i="508" s="1"/>
  <c r="H181" i="508"/>
  <c r="K181" i="508" a="1"/>
  <c r="K181" i="508" s="1"/>
  <c r="M181" i="508" s="1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J177" i="508" a="1"/>
  <c r="J177" i="508" s="1"/>
  <c r="H177" i="508"/>
  <c r="K177" i="508" a="1"/>
  <c r="K177" i="508" s="1"/>
  <c r="M177" i="508" s="1"/>
  <c r="V176" i="508"/>
  <c r="J176" i="508" a="1"/>
  <c r="J176" i="508" s="1"/>
  <c r="E167" i="508"/>
  <c r="I166" i="508"/>
  <c r="K166" i="508" s="1"/>
  <c r="M166" i="508" s="1"/>
  <c r="E166" i="508"/>
  <c r="I165" i="508"/>
  <c r="K165" i="508" s="1"/>
  <c r="M165" i="508" s="1"/>
  <c r="E165" i="508"/>
  <c r="I164" i="508"/>
  <c r="K164" i="508" s="1"/>
  <c r="M164" i="508" s="1"/>
  <c r="E164" i="508"/>
  <c r="E163" i="508"/>
  <c r="K158" i="508" a="1"/>
  <c r="K158" i="508" s="1"/>
  <c r="K157" i="508" a="1"/>
  <c r="K157" i="508" s="1"/>
  <c r="V156" i="508"/>
  <c r="W156" i="508" s="1"/>
  <c r="K156" i="508" a="1"/>
  <c r="K156" i="508" s="1"/>
  <c r="D156" i="508"/>
  <c r="K155" i="508" a="1"/>
  <c r="K155" i="508" s="1"/>
  <c r="M155" i="508" s="1"/>
  <c r="K152" i="508" a="1"/>
  <c r="K152" i="508" s="1"/>
  <c r="V151" i="508"/>
  <c r="W151" i="508" s="1"/>
  <c r="K151" i="508" a="1"/>
  <c r="K151" i="508" s="1"/>
  <c r="V149" i="508"/>
  <c r="K149" i="508" a="1"/>
  <c r="K149" i="508" s="1"/>
  <c r="M149" i="508" s="1"/>
  <c r="K148" i="508" a="1"/>
  <c r="K148" i="508" s="1"/>
  <c r="M148" i="508" s="1"/>
  <c r="K147" i="508" a="1"/>
  <c r="K147" i="508" s="1"/>
  <c r="J146" i="508" a="1"/>
  <c r="J146" i="508" s="1"/>
  <c r="V144" i="508"/>
  <c r="K144" i="508" a="1"/>
  <c r="K144" i="508" s="1"/>
  <c r="M144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5" i="508"/>
  <c r="X145" i="508"/>
  <c r="U145" i="508"/>
  <c r="T145" i="508"/>
  <c r="S145" i="508"/>
  <c r="Q145" i="508"/>
  <c r="P145" i="508"/>
  <c r="O145" i="508"/>
  <c r="I145" i="508"/>
  <c r="G145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46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68" i="508"/>
  <c r="K33" i="508" a="1"/>
  <c r="K33" i="508" s="1"/>
  <c r="X167" i="508"/>
  <c r="K32" i="508" a="1"/>
  <c r="K32" i="508" s="1"/>
  <c r="V31" i="508"/>
  <c r="X166" i="508"/>
  <c r="K31" i="508" a="1"/>
  <c r="K31" i="508" s="1"/>
  <c r="K30" i="508" a="1"/>
  <c r="K30" i="508" s="1"/>
  <c r="Z86" i="508"/>
  <c r="X86" i="508"/>
  <c r="T86" i="508"/>
  <c r="R86" i="508"/>
  <c r="I86" i="508"/>
  <c r="L544" i="508" s="1"/>
  <c r="V27" i="508"/>
  <c r="X163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J481" i="508" l="1" a="1"/>
  <c r="J481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45" i="508" s="1"/>
  <c r="P121" i="508"/>
  <c r="R121" i="508"/>
  <c r="R165" i="508" s="1"/>
  <c r="K517" i="508" s="1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5" i="508" s="1"/>
  <c r="Y145" i="508"/>
  <c r="AA145" i="508"/>
  <c r="P160" i="508"/>
  <c r="R160" i="508"/>
  <c r="T160" i="508"/>
  <c r="X160" i="508"/>
  <c r="Z160" i="508"/>
  <c r="M147" i="508"/>
  <c r="V147" i="508"/>
  <c r="V152" i="508"/>
  <c r="W152" i="508" s="1"/>
  <c r="C167" i="508"/>
  <c r="G167" i="508"/>
  <c r="J182" i="508" a="1"/>
  <c r="J182" i="508" s="1"/>
  <c r="V182" i="508"/>
  <c r="V183" i="508"/>
  <c r="V207" i="508"/>
  <c r="W213" i="508"/>
  <c r="W216" i="508"/>
  <c r="W228" i="508"/>
  <c r="W232" i="508"/>
  <c r="V234" i="508"/>
  <c r="W234" i="508" s="1"/>
  <c r="V241" i="508"/>
  <c r="W241" i="508" s="1"/>
  <c r="V243" i="508"/>
  <c r="W243" i="508" s="1"/>
  <c r="Y289" i="508"/>
  <c r="AA289" i="508"/>
  <c r="M256" i="508"/>
  <c r="V256" i="508"/>
  <c r="W256" i="508" s="1"/>
  <c r="M258" i="508"/>
  <c r="V258" i="508"/>
  <c r="W258" i="508" s="1"/>
  <c r="M260" i="508"/>
  <c r="V260" i="508"/>
  <c r="W260" i="508" s="1"/>
  <c r="M262" i="508"/>
  <c r="N263" i="508"/>
  <c r="N265" i="508"/>
  <c r="N267" i="508"/>
  <c r="N270" i="508"/>
  <c r="N272" i="508"/>
  <c r="N274" i="508"/>
  <c r="V281" i="508"/>
  <c r="W281" i="508" s="1"/>
  <c r="V286" i="508"/>
  <c r="W286" i="508" s="1"/>
  <c r="V288" i="508"/>
  <c r="W288" i="508" s="1"/>
  <c r="AA305" i="508"/>
  <c r="J292" i="508" a="1"/>
  <c r="J292" i="508" s="1"/>
  <c r="J294" i="508" a="1"/>
  <c r="J294" i="508" s="1"/>
  <c r="J296" i="508" a="1"/>
  <c r="J296" i="508" s="1"/>
  <c r="V298" i="508"/>
  <c r="N301" i="508"/>
  <c r="N303" i="508"/>
  <c r="H307" i="508"/>
  <c r="J307" i="508" a="1"/>
  <c r="J307" i="508" s="1"/>
  <c r="N308" i="508"/>
  <c r="V308" i="508"/>
  <c r="W308" i="508" s="1"/>
  <c r="H309" i="508"/>
  <c r="J309" i="508" a="1"/>
  <c r="J309" i="508" s="1"/>
  <c r="N310" i="508"/>
  <c r="V310" i="508"/>
  <c r="W310" i="508" s="1"/>
  <c r="I328" i="508"/>
  <c r="L554" i="508" s="1"/>
  <c r="X328" i="508"/>
  <c r="Z328" i="508"/>
  <c r="V316" i="508"/>
  <c r="W316" i="508" s="1"/>
  <c r="V320" i="508"/>
  <c r="W320" i="508" s="1"/>
  <c r="H324" i="508"/>
  <c r="C335" i="508"/>
  <c r="G335" i="508"/>
  <c r="I364" i="508"/>
  <c r="X364" i="508"/>
  <c r="Z364" i="508"/>
  <c r="N344" i="508"/>
  <c r="V344" i="508"/>
  <c r="H345" i="508"/>
  <c r="J345" i="508" a="1"/>
  <c r="J345" i="508" s="1"/>
  <c r="N346" i="508"/>
  <c r="N348" i="508"/>
  <c r="N350" i="508"/>
  <c r="N352" i="508"/>
  <c r="N356" i="508"/>
  <c r="N358" i="508"/>
  <c r="N365" i="508"/>
  <c r="S422" i="508"/>
  <c r="U422" i="508"/>
  <c r="Y422" i="508"/>
  <c r="AA422" i="508"/>
  <c r="H366" i="508"/>
  <c r="H367" i="508"/>
  <c r="J367" i="508" a="1"/>
  <c r="J367" i="508" s="1"/>
  <c r="V368" i="508"/>
  <c r="W368" i="508" s="1"/>
  <c r="H369" i="508"/>
  <c r="J369" i="508" a="1"/>
  <c r="J369" i="508" s="1"/>
  <c r="N373" i="508"/>
  <c r="V373" i="508"/>
  <c r="W373" i="508" s="1"/>
  <c r="H374" i="508"/>
  <c r="J374" i="508" a="1"/>
  <c r="J374" i="508" s="1"/>
  <c r="N375" i="508"/>
  <c r="V375" i="508"/>
  <c r="W375" i="508" s="1"/>
  <c r="H376" i="508"/>
  <c r="J376" i="508" a="1"/>
  <c r="J376" i="508" s="1"/>
  <c r="N377" i="508"/>
  <c r="V377" i="508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W383" i="508" s="1"/>
  <c r="H384" i="508"/>
  <c r="J384" i="508" a="1"/>
  <c r="J384" i="508" s="1"/>
  <c r="M386" i="508"/>
  <c r="N386" i="508"/>
  <c r="H387" i="508"/>
  <c r="J394" i="508" a="1"/>
  <c r="J394" i="508" s="1"/>
  <c r="J396" i="508" a="1"/>
  <c r="J396" i="508" s="1"/>
  <c r="J398" i="508" a="1"/>
  <c r="J398" i="508" s="1"/>
  <c r="J400" i="508" a="1"/>
  <c r="J400" i="508" s="1"/>
  <c r="J402" i="508" a="1"/>
  <c r="J402" i="508" s="1"/>
  <c r="N406" i="508"/>
  <c r="N408" i="508"/>
  <c r="N410" i="508"/>
  <c r="N424" i="508"/>
  <c r="N426" i="508"/>
  <c r="N430" i="508"/>
  <c r="V431" i="508"/>
  <c r="W431" i="508" s="1"/>
  <c r="V433" i="508"/>
  <c r="W433" i="508" s="1"/>
  <c r="V435" i="508"/>
  <c r="W435" i="508" s="1"/>
  <c r="V437" i="508"/>
  <c r="W437" i="508" s="1"/>
  <c r="V439" i="508"/>
  <c r="W439" i="508" s="1"/>
  <c r="V441" i="508"/>
  <c r="W441" i="508" s="1"/>
  <c r="N444" i="508"/>
  <c r="N446" i="508"/>
  <c r="N448" i="508"/>
  <c r="V449" i="508"/>
  <c r="W449" i="508" s="1"/>
  <c r="N450" i="508"/>
  <c r="V450" i="508"/>
  <c r="W450" i="508" s="1"/>
  <c r="H451" i="508"/>
  <c r="H454" i="508"/>
  <c r="J454" i="508" a="1"/>
  <c r="J454" i="508" s="1"/>
  <c r="V454" i="508"/>
  <c r="W454" i="508" s="1"/>
  <c r="H455" i="508"/>
  <c r="J455" i="508" a="1"/>
  <c r="J455" i="508" s="1"/>
  <c r="J456" i="508" a="1"/>
  <c r="J456" i="508" s="1"/>
  <c r="N459" i="508"/>
  <c r="N461" i="508"/>
  <c r="N463" i="508"/>
  <c r="W476" i="508"/>
  <c r="N483" i="508"/>
  <c r="N485" i="508"/>
  <c r="N489" i="508"/>
  <c r="V492" i="508"/>
  <c r="W492" i="508" s="1"/>
  <c r="H493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48" i="508" a="1"/>
  <c r="J148" i="508" s="1"/>
  <c r="J155" i="508" a="1"/>
  <c r="J155" i="508" s="1"/>
  <c r="V180" i="508"/>
  <c r="V186" i="508"/>
  <c r="W186" i="508" s="1"/>
  <c r="H187" i="508"/>
  <c r="J187" i="508" a="1"/>
  <c r="J187" i="508" s="1"/>
  <c r="V188" i="508"/>
  <c r="H189" i="508"/>
  <c r="J189" i="508" a="1"/>
  <c r="J189" i="508" s="1"/>
  <c r="M190" i="508"/>
  <c r="R332" i="508"/>
  <c r="V199" i="508"/>
  <c r="W199" i="508" s="1"/>
  <c r="H205" i="508"/>
  <c r="J205" i="508" a="1"/>
  <c r="J205" i="508" s="1"/>
  <c r="J206" i="508" a="1"/>
  <c r="J206" i="508" s="1"/>
  <c r="V206" i="508"/>
  <c r="M210" i="508"/>
  <c r="W226" i="508"/>
  <c r="W230" i="508"/>
  <c r="W307" i="508"/>
  <c r="W309" i="508"/>
  <c r="K324" i="508" a="1"/>
  <c r="K324" i="508" s="1"/>
  <c r="W345" i="508"/>
  <c r="W367" i="508"/>
  <c r="W369" i="508"/>
  <c r="W374" i="508"/>
  <c r="W376" i="508"/>
  <c r="W378" i="508"/>
  <c r="W380" i="508"/>
  <c r="W382" i="508"/>
  <c r="W406" i="508"/>
  <c r="W408" i="508"/>
  <c r="W410" i="508"/>
  <c r="M413" i="508"/>
  <c r="M415" i="508"/>
  <c r="W424" i="508"/>
  <c r="W426" i="508"/>
  <c r="M451" i="508"/>
  <c r="W459" i="508"/>
  <c r="W461" i="508"/>
  <c r="M463" i="508"/>
  <c r="W463" i="508"/>
  <c r="M465" i="508"/>
  <c r="V465" i="508"/>
  <c r="W465" i="508" s="1"/>
  <c r="M467" i="508"/>
  <c r="V467" i="508"/>
  <c r="W467" i="508" s="1"/>
  <c r="M469" i="508"/>
  <c r="V469" i="508"/>
  <c r="W469" i="508" s="1"/>
  <c r="M471" i="508"/>
  <c r="V471" i="508"/>
  <c r="W471" i="508" s="1"/>
  <c r="H474" i="508"/>
  <c r="J474" i="508" a="1"/>
  <c r="J474" i="508" s="1"/>
  <c r="N475" i="508"/>
  <c r="V475" i="508"/>
  <c r="W475" i="508" s="1"/>
  <c r="H476" i="508"/>
  <c r="J476" i="508" a="1"/>
  <c r="J476" i="508" s="1"/>
  <c r="N477" i="508"/>
  <c r="V477" i="508"/>
  <c r="W477" i="508" s="1"/>
  <c r="H478" i="508"/>
  <c r="J478" i="508" a="1"/>
  <c r="J478" i="508" s="1"/>
  <c r="C504" i="508"/>
  <c r="G364" i="508"/>
  <c r="N343" i="508"/>
  <c r="P364" i="508"/>
  <c r="P498" i="508" s="1"/>
  <c r="R364" i="508"/>
  <c r="R498" i="508" s="1"/>
  <c r="T364" i="508"/>
  <c r="T498" i="508" s="1"/>
  <c r="V343" i="508"/>
  <c r="Y364" i="508"/>
  <c r="Y498" i="508" s="1"/>
  <c r="AA364" i="508"/>
  <c r="M345" i="508"/>
  <c r="K365" i="508" a="1"/>
  <c r="K365" i="508" s="1"/>
  <c r="W377" i="508"/>
  <c r="K377" i="508" a="1"/>
  <c r="K377" i="508" s="1"/>
  <c r="M377" i="508" s="1"/>
  <c r="N385" i="508"/>
  <c r="H386" i="508"/>
  <c r="N387" i="508"/>
  <c r="H388" i="508"/>
  <c r="K393" i="508" a="1"/>
  <c r="K393" i="508" s="1"/>
  <c r="M393" i="508" s="1"/>
  <c r="K394" i="508" a="1"/>
  <c r="K394" i="508" s="1"/>
  <c r="M394" i="508" s="1"/>
  <c r="K395" i="508" a="1"/>
  <c r="K395" i="508" s="1"/>
  <c r="M395" i="508" s="1"/>
  <c r="K396" i="508" a="1"/>
  <c r="K396" i="508" s="1"/>
  <c r="M396" i="508" s="1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W405" i="508"/>
  <c r="W409" i="508"/>
  <c r="W411" i="508"/>
  <c r="W425" i="508"/>
  <c r="W427" i="508"/>
  <c r="W429" i="508"/>
  <c r="W344" i="508"/>
  <c r="W347" i="508"/>
  <c r="W349" i="508"/>
  <c r="W351" i="508"/>
  <c r="W355" i="508"/>
  <c r="W357" i="508"/>
  <c r="W363" i="508"/>
  <c r="W384" i="508"/>
  <c r="H391" i="508"/>
  <c r="H393" i="508"/>
  <c r="V393" i="508"/>
  <c r="W393" i="508" s="1"/>
  <c r="H394" i="508"/>
  <c r="N394" i="508"/>
  <c r="V394" i="508"/>
  <c r="W394" i="508" s="1"/>
  <c r="H395" i="508"/>
  <c r="N395" i="508"/>
  <c r="V395" i="508"/>
  <c r="W395" i="508" s="1"/>
  <c r="H396" i="508"/>
  <c r="N396" i="508"/>
  <c r="V396" i="508"/>
  <c r="W396" i="508" s="1"/>
  <c r="H397" i="508"/>
  <c r="N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M405" i="508"/>
  <c r="M409" i="508"/>
  <c r="M411" i="508"/>
  <c r="H413" i="508"/>
  <c r="H415" i="508"/>
  <c r="H420" i="508"/>
  <c r="I457" i="508"/>
  <c r="X506" i="508"/>
  <c r="N428" i="508"/>
  <c r="W432" i="508"/>
  <c r="M453" i="508"/>
  <c r="W434" i="508"/>
  <c r="W436" i="508"/>
  <c r="W438" i="508"/>
  <c r="W440" i="508"/>
  <c r="W442" i="508"/>
  <c r="K456" i="508" a="1"/>
  <c r="K456" i="508" s="1"/>
  <c r="M456" i="508" s="1"/>
  <c r="N473" i="508"/>
  <c r="W460" i="508"/>
  <c r="W462" i="508"/>
  <c r="W464" i="508"/>
  <c r="W466" i="508"/>
  <c r="W468" i="508"/>
  <c r="W470" i="508"/>
  <c r="W472" i="508"/>
  <c r="W478" i="508"/>
  <c r="W480" i="508"/>
  <c r="M488" i="508"/>
  <c r="M492" i="508"/>
  <c r="X457" i="508"/>
  <c r="Z457" i="508"/>
  <c r="M425" i="508"/>
  <c r="M427" i="508"/>
  <c r="M429" i="508"/>
  <c r="M432" i="508"/>
  <c r="M434" i="508"/>
  <c r="M436" i="508"/>
  <c r="M438" i="508"/>
  <c r="M440" i="508"/>
  <c r="M442" i="508"/>
  <c r="H452" i="508"/>
  <c r="H453" i="508"/>
  <c r="N454" i="508"/>
  <c r="N455" i="508"/>
  <c r="V455" i="508"/>
  <c r="W455" i="508" s="1"/>
  <c r="H456" i="508"/>
  <c r="N456" i="508"/>
  <c r="V456" i="508"/>
  <c r="W456" i="508" s="1"/>
  <c r="O473" i="508"/>
  <c r="Q473" i="508"/>
  <c r="Q498" i="508" s="1"/>
  <c r="S473" i="508"/>
  <c r="S498" i="508" s="1"/>
  <c r="U473" i="508"/>
  <c r="U498" i="508" s="1"/>
  <c r="X473" i="508"/>
  <c r="Z473" i="508"/>
  <c r="K474" i="508" a="1"/>
  <c r="K474" i="508" s="1"/>
  <c r="M480" i="508"/>
  <c r="V497" i="508"/>
  <c r="W484" i="508"/>
  <c r="W488" i="508"/>
  <c r="K176" i="508" a="1"/>
  <c r="K176" i="508" s="1"/>
  <c r="M176" i="508" s="1"/>
  <c r="W176" i="508"/>
  <c r="K178" i="508" a="1"/>
  <c r="K178" i="508" s="1"/>
  <c r="M178" i="508" s="1"/>
  <c r="W178" i="508"/>
  <c r="K180" i="508" a="1"/>
  <c r="K180" i="508" s="1"/>
  <c r="M180" i="508" s="1"/>
  <c r="W180" i="508"/>
  <c r="J181" i="508" a="1"/>
  <c r="J181" i="508" s="1"/>
  <c r="K182" i="508" a="1"/>
  <c r="K182" i="508" s="1"/>
  <c r="M182" i="508" s="1"/>
  <c r="W182" i="508"/>
  <c r="I196" i="508"/>
  <c r="O196" i="508"/>
  <c r="Q196" i="508"/>
  <c r="S196" i="508"/>
  <c r="U196" i="508"/>
  <c r="Y196" i="508"/>
  <c r="Y329" i="508" s="1"/>
  <c r="AA196" i="508"/>
  <c r="AA329" i="508" s="1"/>
  <c r="H176" i="508"/>
  <c r="V177" i="508"/>
  <c r="W177" i="508" s="1"/>
  <c r="H178" i="508"/>
  <c r="V179" i="508"/>
  <c r="W179" i="508" s="1"/>
  <c r="H180" i="508"/>
  <c r="V181" i="508"/>
  <c r="W181" i="508" s="1"/>
  <c r="H182" i="508"/>
  <c r="G196" i="508"/>
  <c r="P196" i="508"/>
  <c r="R196" i="508"/>
  <c r="R329" i="508" s="1"/>
  <c r="T196" i="508"/>
  <c r="T329" i="508" s="1"/>
  <c r="X196" i="508"/>
  <c r="Z196" i="508"/>
  <c r="H184" i="508"/>
  <c r="J184" i="508" a="1"/>
  <c r="J184" i="508" s="1"/>
  <c r="V185" i="508"/>
  <c r="W185" i="508" s="1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W184" i="508"/>
  <c r="W188" i="508"/>
  <c r="W190" i="508"/>
  <c r="H197" i="508"/>
  <c r="J197" i="508" a="1"/>
  <c r="J197" i="508" s="1"/>
  <c r="W200" i="508"/>
  <c r="K206" i="508" a="1"/>
  <c r="K206" i="508" s="1"/>
  <c r="M206" i="508" s="1"/>
  <c r="W206" i="508"/>
  <c r="H207" i="508"/>
  <c r="J207" i="508" a="1"/>
  <c r="J207" i="508" s="1"/>
  <c r="M200" i="508"/>
  <c r="V205" i="508"/>
  <c r="W205" i="508" s="1"/>
  <c r="H206" i="508"/>
  <c r="W207" i="508"/>
  <c r="N289" i="508"/>
  <c r="W255" i="508"/>
  <c r="W257" i="508"/>
  <c r="W259" i="508"/>
  <c r="W261" i="508"/>
  <c r="W264" i="508"/>
  <c r="W266" i="508"/>
  <c r="W268" i="508"/>
  <c r="W269" i="508"/>
  <c r="I289" i="508"/>
  <c r="L552" i="508" s="1"/>
  <c r="O289" i="508"/>
  <c r="Q289" i="508"/>
  <c r="Q329" i="508" s="1"/>
  <c r="S289" i="508"/>
  <c r="S329" i="508" s="1"/>
  <c r="U289" i="508"/>
  <c r="U329" i="508" s="1"/>
  <c r="X289" i="508"/>
  <c r="Z289" i="508"/>
  <c r="W271" i="508"/>
  <c r="W273" i="508"/>
  <c r="W282" i="508"/>
  <c r="W287" i="508"/>
  <c r="K290" i="508" a="1"/>
  <c r="K290" i="508" s="1"/>
  <c r="K291" i="508" a="1"/>
  <c r="K291" i="508" s="1"/>
  <c r="M291" i="508" s="1"/>
  <c r="K292" i="508" a="1"/>
  <c r="K292" i="508" s="1"/>
  <c r="M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W298" i="508"/>
  <c r="W304" i="508"/>
  <c r="W312" i="508"/>
  <c r="W315" i="508"/>
  <c r="W317" i="508"/>
  <c r="W319" i="508"/>
  <c r="M324" i="508"/>
  <c r="M269" i="508"/>
  <c r="M271" i="508"/>
  <c r="M273" i="508"/>
  <c r="M275" i="508"/>
  <c r="M276" i="508"/>
  <c r="M277" i="508"/>
  <c r="M278" i="508"/>
  <c r="M279" i="508"/>
  <c r="M280" i="508"/>
  <c r="M281" i="508"/>
  <c r="M282" i="508"/>
  <c r="M287" i="508"/>
  <c r="H290" i="508"/>
  <c r="J290" i="508" a="1"/>
  <c r="J290" i="508" s="1"/>
  <c r="R334" i="508"/>
  <c r="H291" i="508"/>
  <c r="N291" i="508"/>
  <c r="V291" i="508"/>
  <c r="W291" i="508" s="1"/>
  <c r="H292" i="508"/>
  <c r="N292" i="508"/>
  <c r="V292" i="508"/>
  <c r="W292" i="508" s="1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V300" i="508"/>
  <c r="W300" i="508" s="1"/>
  <c r="M304" i="508"/>
  <c r="K306" i="508" a="1"/>
  <c r="K306" i="508" s="1"/>
  <c r="M312" i="508"/>
  <c r="N314" i="508"/>
  <c r="V314" i="508"/>
  <c r="M315" i="508"/>
  <c r="M317" i="508"/>
  <c r="M319" i="508"/>
  <c r="H322" i="508"/>
  <c r="N324" i="508"/>
  <c r="V324" i="508"/>
  <c r="W324" i="508" s="1"/>
  <c r="H325" i="508"/>
  <c r="M327" i="508"/>
  <c r="M240" i="508"/>
  <c r="M242" i="508"/>
  <c r="M244" i="508"/>
  <c r="M245" i="508"/>
  <c r="M246" i="508"/>
  <c r="M247" i="508"/>
  <c r="M236" i="508"/>
  <c r="M217" i="508"/>
  <c r="M218" i="508"/>
  <c r="M219" i="508"/>
  <c r="M220" i="508"/>
  <c r="M221" i="508"/>
  <c r="M222" i="508"/>
  <c r="M223" i="508"/>
  <c r="M224" i="508"/>
  <c r="M225" i="508"/>
  <c r="M227" i="508"/>
  <c r="M229" i="508"/>
  <c r="M231" i="508"/>
  <c r="M233" i="508"/>
  <c r="W225" i="508"/>
  <c r="W227" i="508"/>
  <c r="W229" i="508"/>
  <c r="W231" i="508"/>
  <c r="W233" i="508"/>
  <c r="V211" i="508"/>
  <c r="W211" i="508" s="1"/>
  <c r="H212" i="508"/>
  <c r="J212" i="508" a="1"/>
  <c r="J212" i="508" s="1"/>
  <c r="W212" i="508"/>
  <c r="M215" i="508"/>
  <c r="W215" i="508"/>
  <c r="W214" i="508"/>
  <c r="H175" i="508"/>
  <c r="J175" i="508" a="1"/>
  <c r="J175" i="508" s="1"/>
  <c r="K175" i="508" a="1"/>
  <c r="K175" i="508" s="1"/>
  <c r="M175" i="508" s="1"/>
  <c r="H209" i="508"/>
  <c r="J209" i="508" a="1"/>
  <c r="J209" i="508" s="1"/>
  <c r="W209" i="508"/>
  <c r="H210" i="508"/>
  <c r="J210" i="508" a="1"/>
  <c r="J210" i="508" s="1"/>
  <c r="W210" i="508"/>
  <c r="H208" i="508"/>
  <c r="J208" i="508" a="1"/>
  <c r="J208" i="508" s="1"/>
  <c r="W208" i="508"/>
  <c r="H183" i="508"/>
  <c r="J183" i="508" a="1"/>
  <c r="J183" i="508" s="1"/>
  <c r="W183" i="508"/>
  <c r="W237" i="508"/>
  <c r="G254" i="508"/>
  <c r="G329" i="508" s="1"/>
  <c r="M237" i="508"/>
  <c r="W238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7" i="508"/>
  <c r="K519" i="508" s="1"/>
  <c r="J144" i="508" a="1"/>
  <c r="J144" i="508" s="1"/>
  <c r="G160" i="508"/>
  <c r="C520" i="508" s="1"/>
  <c r="I160" i="508"/>
  <c r="L547" i="508" s="1"/>
  <c r="K146" i="508" a="1"/>
  <c r="K146" i="508" s="1"/>
  <c r="K160" i="508" s="1"/>
  <c r="O160" i="508"/>
  <c r="Q160" i="508"/>
  <c r="S160" i="508"/>
  <c r="U160" i="508"/>
  <c r="Y160" i="508"/>
  <c r="AA160" i="508"/>
  <c r="J147" i="508" a="1"/>
  <c r="J147" i="508" s="1"/>
  <c r="V148" i="508"/>
  <c r="W148" i="508" s="1"/>
  <c r="J149" i="508" a="1"/>
  <c r="J149" i="508" s="1"/>
  <c r="V155" i="508"/>
  <c r="W155" i="508" s="1"/>
  <c r="W135" i="508"/>
  <c r="W144" i="508"/>
  <c r="W147" i="508"/>
  <c r="W149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3" i="508"/>
  <c r="J544" i="508"/>
  <c r="M544" i="508" s="1"/>
  <c r="C516" i="508"/>
  <c r="J86" i="508" a="1"/>
  <c r="J86" i="508" s="1"/>
  <c r="M29" i="508"/>
  <c r="Q519" i="508"/>
  <c r="J545" i="508"/>
  <c r="M545" i="508" s="1"/>
  <c r="C517" i="508"/>
  <c r="J121" i="508" a="1"/>
  <c r="J121" i="508" s="1"/>
  <c r="M118" i="508"/>
  <c r="M119" i="508"/>
  <c r="M120" i="508"/>
  <c r="J546" i="508"/>
  <c r="M546" i="508" s="1"/>
  <c r="J137" i="508" a="1"/>
  <c r="J137" i="508" s="1"/>
  <c r="M122" i="508"/>
  <c r="M137" i="508" s="1"/>
  <c r="W122" i="508"/>
  <c r="C519" i="508"/>
  <c r="J145" i="508" a="1"/>
  <c r="J145" i="508" s="1"/>
  <c r="M139" i="508"/>
  <c r="M140" i="508"/>
  <c r="M141" i="508"/>
  <c r="M142" i="508"/>
  <c r="J547" i="508"/>
  <c r="M547" i="508" s="1"/>
  <c r="M146" i="508"/>
  <c r="M156" i="508"/>
  <c r="M157" i="508"/>
  <c r="J543" i="508"/>
  <c r="J535" i="508"/>
  <c r="C515" i="508"/>
  <c r="J28" i="508" a="1"/>
  <c r="J28" i="508" s="1"/>
  <c r="L543" i="508"/>
  <c r="L535" i="508"/>
  <c r="I161" i="508"/>
  <c r="B169" i="508" s="1"/>
  <c r="M8" i="508"/>
  <c r="M10" i="508"/>
  <c r="M12" i="508"/>
  <c r="M14" i="508"/>
  <c r="M16" i="508"/>
  <c r="M18" i="508"/>
  <c r="M20" i="508"/>
  <c r="M22" i="508"/>
  <c r="M26" i="508"/>
  <c r="Q515" i="508"/>
  <c r="Q518" i="508"/>
  <c r="M32" i="508"/>
  <c r="Q520" i="508"/>
  <c r="M72" i="508"/>
  <c r="M74" i="508"/>
  <c r="M76" i="508"/>
  <c r="M77" i="508"/>
  <c r="M78" i="508"/>
  <c r="M79" i="508"/>
  <c r="W145" i="508"/>
  <c r="M151" i="508"/>
  <c r="M152" i="508"/>
  <c r="M158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5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6" i="508"/>
  <c r="J151" i="508" a="1"/>
  <c r="J151" i="508" s="1"/>
  <c r="J152" i="508" a="1"/>
  <c r="J152" i="508" s="1"/>
  <c r="J156" i="508" a="1"/>
  <c r="J156" i="508" s="1"/>
  <c r="I163" i="508"/>
  <c r="J550" i="508"/>
  <c r="J196" i="508" a="1"/>
  <c r="J196" i="508" s="1"/>
  <c r="L550" i="508"/>
  <c r="I329" i="508"/>
  <c r="B337" i="508" s="1"/>
  <c r="X332" i="508"/>
  <c r="P329" i="508"/>
  <c r="X333" i="508" s="1"/>
  <c r="V175" i="508"/>
  <c r="K192" i="508" a="1"/>
  <c r="K192" i="508" s="1"/>
  <c r="H192" i="508"/>
  <c r="K194" i="508" a="1"/>
  <c r="K194" i="508" s="1"/>
  <c r="M194" i="508" s="1"/>
  <c r="H194" i="508"/>
  <c r="M195" i="508"/>
  <c r="M199" i="508"/>
  <c r="M201" i="508"/>
  <c r="M214" i="508"/>
  <c r="M216" i="508"/>
  <c r="M226" i="508"/>
  <c r="M228" i="508"/>
  <c r="M230" i="508"/>
  <c r="M232" i="508"/>
  <c r="M234" i="508"/>
  <c r="M238" i="508"/>
  <c r="M241" i="508"/>
  <c r="M243" i="508"/>
  <c r="R333" i="508"/>
  <c r="M257" i="508"/>
  <c r="M259" i="508"/>
  <c r="M261" i="508"/>
  <c r="M264" i="508"/>
  <c r="M266" i="508"/>
  <c r="M268" i="508"/>
  <c r="M270" i="508"/>
  <c r="M272" i="508"/>
  <c r="M274" i="508"/>
  <c r="M286" i="508"/>
  <c r="M288" i="508"/>
  <c r="M290" i="508"/>
  <c r="P86" i="508"/>
  <c r="R164" i="508" s="1"/>
  <c r="K87" i="508" a="1"/>
  <c r="K87" i="508" s="1"/>
  <c r="R331" i="508"/>
  <c r="O329" i="508"/>
  <c r="M192" i="508"/>
  <c r="K193" i="508" a="1"/>
  <c r="K193" i="508" s="1"/>
  <c r="M193" i="508" s="1"/>
  <c r="H193" i="508"/>
  <c r="J551" i="508"/>
  <c r="M551" i="508" s="1"/>
  <c r="J254" i="508" a="1"/>
  <c r="J254" i="508" s="1"/>
  <c r="K254" i="508"/>
  <c r="M197" i="508"/>
  <c r="M213" i="508"/>
  <c r="J552" i="508"/>
  <c r="M552" i="508" s="1"/>
  <c r="J289" i="508" a="1"/>
  <c r="J289" i="508" s="1"/>
  <c r="J213" i="508" a="1"/>
  <c r="J213" i="508" s="1"/>
  <c r="H214" i="508"/>
  <c r="J214" i="508" a="1"/>
  <c r="J214" i="508" s="1"/>
  <c r="H215" i="508"/>
  <c r="J215" i="508" a="1"/>
  <c r="J215" i="508" s="1"/>
  <c r="H216" i="508"/>
  <c r="J216" i="508" a="1"/>
  <c r="J216" i="508" s="1"/>
  <c r="H217" i="508"/>
  <c r="H218" i="508"/>
  <c r="H219" i="508"/>
  <c r="H220" i="508"/>
  <c r="H221" i="508"/>
  <c r="H222" i="508"/>
  <c r="H223" i="508"/>
  <c r="H224" i="508"/>
  <c r="H225" i="508"/>
  <c r="J225" i="508" a="1"/>
  <c r="J225" i="508" s="1"/>
  <c r="H226" i="508"/>
  <c r="J226" i="508" a="1"/>
  <c r="J226" i="508" s="1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86" i="508"/>
  <c r="J286" i="508" a="1"/>
  <c r="J286" i="508" s="1"/>
  <c r="H287" i="508"/>
  <c r="J287" i="508" a="1"/>
  <c r="J287" i="508" s="1"/>
  <c r="H288" i="508"/>
  <c r="J288" i="508" a="1"/>
  <c r="J288" i="508" s="1"/>
  <c r="V289" i="508"/>
  <c r="W289" i="508" s="1"/>
  <c r="J553" i="508"/>
  <c r="M553" i="508" s="1"/>
  <c r="J305" i="508" a="1"/>
  <c r="J305" i="508" s="1"/>
  <c r="N290" i="508"/>
  <c r="N305" i="508" s="1"/>
  <c r="V290" i="508"/>
  <c r="K298" i="508" a="1"/>
  <c r="K298" i="508" s="1"/>
  <c r="M298" i="508" s="1"/>
  <c r="J298" i="508" a="1"/>
  <c r="J298" i="508" s="1"/>
  <c r="H298" i="508"/>
  <c r="K300" i="508" a="1"/>
  <c r="K300" i="508" s="1"/>
  <c r="J300" i="508" a="1"/>
  <c r="J300" i="508" s="1"/>
  <c r="H300" i="508"/>
  <c r="K302" i="508" a="1"/>
  <c r="K302" i="508" s="1"/>
  <c r="M302" i="508" s="1"/>
  <c r="J302" i="508" a="1"/>
  <c r="J302" i="508" s="1"/>
  <c r="H302" i="508"/>
  <c r="W302" i="508"/>
  <c r="M303" i="508"/>
  <c r="R335" i="508"/>
  <c r="R336" i="508"/>
  <c r="M316" i="508"/>
  <c r="M320" i="508"/>
  <c r="J556" i="508"/>
  <c r="J364" i="508" a="1"/>
  <c r="J364" i="508" s="1"/>
  <c r="N364" i="508"/>
  <c r="V364" i="508"/>
  <c r="M344" i="508"/>
  <c r="M347" i="508"/>
  <c r="M349" i="508"/>
  <c r="M351" i="508"/>
  <c r="M355" i="508"/>
  <c r="M357" i="508"/>
  <c r="M359" i="508"/>
  <c r="M361" i="508"/>
  <c r="M363" i="508"/>
  <c r="K422" i="508"/>
  <c r="M365" i="508"/>
  <c r="H195" i="508"/>
  <c r="V197" i="508"/>
  <c r="H199" i="508"/>
  <c r="J199" i="508" a="1"/>
  <c r="J199" i="508" s="1"/>
  <c r="H200" i="508"/>
  <c r="J200" i="508" a="1"/>
  <c r="J200" i="508" s="1"/>
  <c r="H201" i="508"/>
  <c r="J201" i="508" a="1"/>
  <c r="J201" i="508" s="1"/>
  <c r="H236" i="508"/>
  <c r="H237" i="508"/>
  <c r="J237" i="508" a="1"/>
  <c r="J237" i="508" s="1"/>
  <c r="H238" i="508"/>
  <c r="J238" i="508" a="1"/>
  <c r="J238" i="508" s="1"/>
  <c r="H240" i="508"/>
  <c r="J240" i="508" a="1"/>
  <c r="J240" i="508" s="1"/>
  <c r="H241" i="508"/>
  <c r="J241" i="508" a="1"/>
  <c r="J241" i="508" s="1"/>
  <c r="H242" i="508"/>
  <c r="J242" i="508" a="1"/>
  <c r="J242" i="508" s="1"/>
  <c r="H243" i="508"/>
  <c r="J243" i="508" a="1"/>
  <c r="J243" i="508" s="1"/>
  <c r="H244" i="508"/>
  <c r="H245" i="508"/>
  <c r="H246" i="508"/>
  <c r="H247" i="508"/>
  <c r="H255" i="508"/>
  <c r="J255" i="508" a="1"/>
  <c r="J255" i="508" s="1"/>
  <c r="K255" i="508" a="1"/>
  <c r="K255" i="508" s="1"/>
  <c r="K289" i="508" s="1"/>
  <c r="H256" i="508"/>
  <c r="J256" i="508" a="1"/>
  <c r="J256" i="508" s="1"/>
  <c r="H257" i="508"/>
  <c r="J257" i="508" a="1"/>
  <c r="J257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H263" i="508"/>
  <c r="J263" i="508" a="1"/>
  <c r="J263" i="508" s="1"/>
  <c r="H264" i="508"/>
  <c r="J264" i="508" a="1"/>
  <c r="J264" i="508" s="1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H276" i="508"/>
  <c r="H277" i="508"/>
  <c r="H278" i="508"/>
  <c r="H279" i="508"/>
  <c r="H280" i="508"/>
  <c r="H281" i="508"/>
  <c r="J281" i="508" a="1"/>
  <c r="J281" i="508" s="1"/>
  <c r="H282" i="508"/>
  <c r="J282" i="508" a="1"/>
  <c r="J282" i="508" s="1"/>
  <c r="K299" i="508" a="1"/>
  <c r="K299" i="508" s="1"/>
  <c r="M299" i="508" s="1"/>
  <c r="J299" i="508" a="1"/>
  <c r="J299" i="508" s="1"/>
  <c r="H299" i="508"/>
  <c r="W299" i="508"/>
  <c r="M300" i="508"/>
  <c r="K301" i="508" a="1"/>
  <c r="K301" i="508" s="1"/>
  <c r="M301" i="508" s="1"/>
  <c r="J301" i="508" a="1"/>
  <c r="J301" i="508" s="1"/>
  <c r="H301" i="508"/>
  <c r="W301" i="508"/>
  <c r="M306" i="508"/>
  <c r="M313" i="508" s="1"/>
  <c r="K313" i="508"/>
  <c r="J554" i="508"/>
  <c r="M554" i="508" s="1"/>
  <c r="J328" i="508" a="1"/>
  <c r="J328" i="508" s="1"/>
  <c r="L556" i="508"/>
  <c r="R500" i="508"/>
  <c r="H303" i="508"/>
  <c r="J303" i="508" a="1"/>
  <c r="J303" i="508" s="1"/>
  <c r="H304" i="508"/>
  <c r="J304" i="508" a="1"/>
  <c r="J304" i="508" s="1"/>
  <c r="N306" i="508"/>
  <c r="N313" i="508" s="1"/>
  <c r="V306" i="508"/>
  <c r="H312" i="508"/>
  <c r="H313" i="508" s="1"/>
  <c r="J312" i="508" a="1"/>
  <c r="J312" i="508" s="1"/>
  <c r="H314" i="508"/>
  <c r="J314" i="508" a="1"/>
  <c r="J314" i="508" s="1"/>
  <c r="K314" i="508" a="1"/>
  <c r="K314" i="508" s="1"/>
  <c r="K328" i="508" s="1"/>
  <c r="W314" i="508"/>
  <c r="H315" i="508"/>
  <c r="J315" i="508" a="1"/>
  <c r="J315" i="508" s="1"/>
  <c r="H316" i="508"/>
  <c r="J316" i="508" a="1"/>
  <c r="J316" i="508" s="1"/>
  <c r="H317" i="508"/>
  <c r="J317" i="508" a="1"/>
  <c r="J317" i="508" s="1"/>
  <c r="H319" i="508"/>
  <c r="J319" i="508" a="1"/>
  <c r="J319" i="508" s="1"/>
  <c r="H320" i="508"/>
  <c r="J320" i="508" a="1"/>
  <c r="J320" i="508" s="1"/>
  <c r="H327" i="508"/>
  <c r="I331" i="508"/>
  <c r="H343" i="508"/>
  <c r="J343" i="508" a="1"/>
  <c r="J343" i="508" s="1"/>
  <c r="K343" i="508" a="1"/>
  <c r="K343" i="508" s="1"/>
  <c r="K364" i="508" s="1"/>
  <c r="W343" i="508"/>
  <c r="W364" i="508" s="1"/>
  <c r="H344" i="508"/>
  <c r="J344" i="508" a="1"/>
  <c r="J344" i="508" s="1"/>
  <c r="H346" i="508"/>
  <c r="J346" i="508" a="1"/>
  <c r="J346" i="508" s="1"/>
  <c r="H347" i="508"/>
  <c r="J347" i="508" a="1"/>
  <c r="J347" i="508" s="1"/>
  <c r="H348" i="508"/>
  <c r="J348" i="508" a="1"/>
  <c r="J348" i="508" s="1"/>
  <c r="H349" i="508"/>
  <c r="J349" i="508" a="1"/>
  <c r="J349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59" i="508"/>
  <c r="H361" i="508"/>
  <c r="H363" i="508"/>
  <c r="J363" i="508" a="1"/>
  <c r="J363" i="508" s="1"/>
  <c r="J557" i="508"/>
  <c r="J536" i="508"/>
  <c r="J422" i="508" a="1"/>
  <c r="J422" i="508" s="1"/>
  <c r="L557" i="508"/>
  <c r="L536" i="508"/>
  <c r="V365" i="508"/>
  <c r="N367" i="508"/>
  <c r="N368" i="508"/>
  <c r="N369" i="508"/>
  <c r="M390" i="508"/>
  <c r="M392" i="508"/>
  <c r="M406" i="508"/>
  <c r="M408" i="508"/>
  <c r="M410" i="508"/>
  <c r="M412" i="508"/>
  <c r="M414" i="508"/>
  <c r="M416" i="508"/>
  <c r="M417" i="508"/>
  <c r="M418" i="508"/>
  <c r="M419" i="508"/>
  <c r="M421" i="508"/>
  <c r="M424" i="508"/>
  <c r="M426" i="508"/>
  <c r="M428" i="508"/>
  <c r="M430" i="508"/>
  <c r="M431" i="508"/>
  <c r="M433" i="508"/>
  <c r="M435" i="508"/>
  <c r="M437" i="508"/>
  <c r="M439" i="508"/>
  <c r="M441" i="508"/>
  <c r="M443" i="508"/>
  <c r="M444" i="508"/>
  <c r="M445" i="508"/>
  <c r="M446" i="508"/>
  <c r="M447" i="508"/>
  <c r="M448" i="508"/>
  <c r="M449" i="508"/>
  <c r="O422" i="508"/>
  <c r="R501" i="508" s="1"/>
  <c r="H390" i="508"/>
  <c r="H392" i="508"/>
  <c r="J558" i="508"/>
  <c r="J537" i="508"/>
  <c r="J457" i="508" a="1"/>
  <c r="J457" i="508" s="1"/>
  <c r="L558" i="508"/>
  <c r="L537" i="508"/>
  <c r="K450" i="508" a="1"/>
  <c r="K450" i="508" s="1"/>
  <c r="M450" i="508" s="1"/>
  <c r="M484" i="508"/>
  <c r="H405" i="508"/>
  <c r="J405" i="508" a="1"/>
  <c r="J405" i="508" s="1"/>
  <c r="H406" i="508"/>
  <c r="J406" i="508" a="1"/>
  <c r="J406" i="508" s="1"/>
  <c r="H408" i="508"/>
  <c r="J408" i="508" a="1"/>
  <c r="J408" i="508" s="1"/>
  <c r="H409" i="508"/>
  <c r="J409" i="508" a="1"/>
  <c r="J409" i="508" s="1"/>
  <c r="H410" i="508"/>
  <c r="J410" i="508" a="1"/>
  <c r="J410" i="508" s="1"/>
  <c r="H411" i="508"/>
  <c r="J411" i="508" a="1"/>
  <c r="J411" i="508" s="1"/>
  <c r="H412" i="508"/>
  <c r="H414" i="508"/>
  <c r="H416" i="508"/>
  <c r="H417" i="508"/>
  <c r="H418" i="508"/>
  <c r="H419" i="508"/>
  <c r="H421" i="508"/>
  <c r="H423" i="508"/>
  <c r="J423" i="508" a="1"/>
  <c r="J423" i="508" s="1"/>
  <c r="K423" i="508" a="1"/>
  <c r="K423" i="508" s="1"/>
  <c r="R502" i="508"/>
  <c r="W423" i="508"/>
  <c r="H424" i="508"/>
  <c r="J424" i="508" a="1"/>
  <c r="J424" i="508" s="1"/>
  <c r="H425" i="508"/>
  <c r="J425" i="508" a="1"/>
  <c r="J425" i="508" s="1"/>
  <c r="H426" i="508"/>
  <c r="J426" i="508" a="1"/>
  <c r="J426" i="508" s="1"/>
  <c r="H427" i="508"/>
  <c r="J427" i="508" a="1"/>
  <c r="J427" i="508" s="1"/>
  <c r="H428" i="508"/>
  <c r="J428" i="508" a="1"/>
  <c r="J428" i="508" s="1"/>
  <c r="H429" i="508"/>
  <c r="J429" i="508" a="1"/>
  <c r="J429" i="508" s="1"/>
  <c r="H430" i="508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H444" i="508"/>
  <c r="H445" i="508"/>
  <c r="H446" i="508"/>
  <c r="H447" i="508"/>
  <c r="H448" i="508"/>
  <c r="H449" i="508"/>
  <c r="J449" i="508" a="1"/>
  <c r="J449" i="508" s="1"/>
  <c r="H450" i="508"/>
  <c r="J450" i="508" a="1"/>
  <c r="J450" i="508" s="1"/>
  <c r="M458" i="508"/>
  <c r="R503" i="508"/>
  <c r="M460" i="508"/>
  <c r="M462" i="508"/>
  <c r="M464" i="508"/>
  <c r="M466" i="508"/>
  <c r="M468" i="508"/>
  <c r="M470" i="508"/>
  <c r="M472" i="508"/>
  <c r="K481" i="508"/>
  <c r="M474" i="508"/>
  <c r="M481" i="508" s="1"/>
  <c r="G473" i="508"/>
  <c r="I473" i="508"/>
  <c r="O481" i="508"/>
  <c r="R504" i="508" s="1"/>
  <c r="J560" i="508"/>
  <c r="J497" i="508" a="1"/>
  <c r="J497" i="508" s="1"/>
  <c r="L560" i="508"/>
  <c r="L539" i="508"/>
  <c r="W497" i="508"/>
  <c r="M485" i="508"/>
  <c r="W485" i="508"/>
  <c r="M500" i="508"/>
  <c r="K504" i="508"/>
  <c r="M504" i="508" s="1"/>
  <c r="H458" i="508"/>
  <c r="J458" i="508" a="1"/>
  <c r="J458" i="508" s="1"/>
  <c r="W458" i="508"/>
  <c r="H459" i="508"/>
  <c r="J459" i="508" a="1"/>
  <c r="J459" i="508" s="1"/>
  <c r="H460" i="508"/>
  <c r="J460" i="508" a="1"/>
  <c r="J460" i="508" s="1"/>
  <c r="H461" i="508"/>
  <c r="J461" i="508" a="1"/>
  <c r="J461" i="508" s="1"/>
  <c r="H462" i="508"/>
  <c r="J462" i="508" a="1"/>
  <c r="J462" i="508" s="1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V474" i="508"/>
  <c r="H480" i="508"/>
  <c r="H481" i="508" s="1"/>
  <c r="J480" i="508" a="1"/>
  <c r="J480" i="508" s="1"/>
  <c r="H482" i="508"/>
  <c r="J482" i="508" a="1"/>
  <c r="J482" i="508" s="1"/>
  <c r="K482" i="508" a="1"/>
  <c r="K482" i="508" s="1"/>
  <c r="K497" i="508" s="1"/>
  <c r="R505" i="508"/>
  <c r="W482" i="508"/>
  <c r="H483" i="508"/>
  <c r="J483" i="508" a="1"/>
  <c r="J483" i="508" s="1"/>
  <c r="H484" i="508"/>
  <c r="J484" i="508" a="1"/>
  <c r="J484" i="508" s="1"/>
  <c r="H485" i="508"/>
  <c r="J485" i="508" a="1"/>
  <c r="J485" i="508" s="1"/>
  <c r="M489" i="508"/>
  <c r="H488" i="508"/>
  <c r="J488" i="508" a="1"/>
  <c r="J488" i="508" s="1"/>
  <c r="H489" i="508"/>
  <c r="J489" i="508" a="1"/>
  <c r="J489" i="508" s="1"/>
  <c r="H492" i="508"/>
  <c r="J492" i="508" a="1"/>
  <c r="J492" i="508" s="1"/>
  <c r="N497" i="508" l="1"/>
  <c r="J160" i="508" a="1"/>
  <c r="J160" i="508" s="1"/>
  <c r="X329" i="508"/>
  <c r="V473" i="508"/>
  <c r="M138" i="508"/>
  <c r="M145" i="508" s="1"/>
  <c r="K137" i="508"/>
  <c r="J539" i="508"/>
  <c r="M539" i="508" s="1"/>
  <c r="K121" i="508"/>
  <c r="G161" i="508"/>
  <c r="J161" i="508" s="1" a="1"/>
  <c r="J161" i="508" s="1"/>
  <c r="M168" i="508" s="1"/>
  <c r="V137" i="508"/>
  <c r="W137" i="508" s="1"/>
  <c r="H196" i="508"/>
  <c r="K86" i="508"/>
  <c r="Z329" i="508"/>
  <c r="AA498" i="508"/>
  <c r="K457" i="508"/>
  <c r="W28" i="508"/>
  <c r="N481" i="508"/>
  <c r="M255" i="508"/>
  <c r="M289" i="508" s="1"/>
  <c r="X498" i="508"/>
  <c r="N457" i="508"/>
  <c r="R161" i="508"/>
  <c r="Z498" i="508"/>
  <c r="H422" i="508"/>
  <c r="K557" i="508" s="1"/>
  <c r="M482" i="508"/>
  <c r="M497" i="508" s="1"/>
  <c r="N422" i="508"/>
  <c r="M557" i="508"/>
  <c r="M343" i="508"/>
  <c r="M364" i="508" s="1"/>
  <c r="V457" i="508"/>
  <c r="W457" i="508" s="1"/>
  <c r="K196" i="508"/>
  <c r="K305" i="508"/>
  <c r="V328" i="508"/>
  <c r="W328" i="508" s="1"/>
  <c r="H328" i="508"/>
  <c r="K554" i="508" s="1"/>
  <c r="H305" i="508"/>
  <c r="K553" i="508" s="1"/>
  <c r="N328" i="508"/>
  <c r="H254" i="508"/>
  <c r="K551" i="508" s="1"/>
  <c r="Y161" i="508"/>
  <c r="S161" i="508"/>
  <c r="T161" i="508"/>
  <c r="X161" i="508"/>
  <c r="Z161" i="508"/>
  <c r="AA161" i="508"/>
  <c r="U161" i="508"/>
  <c r="Q161" i="508"/>
  <c r="R168" i="508"/>
  <c r="K520" i="508" s="1"/>
  <c r="M537" i="508"/>
  <c r="H86" i="508"/>
  <c r="K544" i="508" s="1"/>
  <c r="H28" i="508"/>
  <c r="K543" i="508" s="1"/>
  <c r="K550" i="508"/>
  <c r="K516" i="508"/>
  <c r="V481" i="508"/>
  <c r="W481" i="508" s="1"/>
  <c r="W474" i="508"/>
  <c r="J559" i="508"/>
  <c r="J538" i="508"/>
  <c r="J473" i="508" a="1"/>
  <c r="J473" i="508" s="1"/>
  <c r="H457" i="508"/>
  <c r="W473" i="508"/>
  <c r="K331" i="508"/>
  <c r="I335" i="508"/>
  <c r="O498" i="508"/>
  <c r="X501" i="508" s="1"/>
  <c r="X500" i="508"/>
  <c r="M422" i="508"/>
  <c r="G498" i="508"/>
  <c r="V305" i="508"/>
  <c r="W305" i="508" s="1"/>
  <c r="W290" i="508"/>
  <c r="M254" i="508"/>
  <c r="M305" i="508"/>
  <c r="B336" i="508"/>
  <c r="J555" i="508" s="1"/>
  <c r="J329" i="508" a="1"/>
  <c r="J329" i="508" s="1"/>
  <c r="M336" i="508" s="1"/>
  <c r="K163" i="508"/>
  <c r="I167" i="508"/>
  <c r="V160" i="508"/>
  <c r="W160" i="508" s="1"/>
  <c r="W146" i="508"/>
  <c r="W87" i="508"/>
  <c r="V121" i="508"/>
  <c r="W121" i="508" s="1"/>
  <c r="K161" i="508"/>
  <c r="E169" i="508" s="1"/>
  <c r="I169" i="508" s="1"/>
  <c r="M169" i="508" s="1"/>
  <c r="X164" i="508"/>
  <c r="M543" i="508"/>
  <c r="M86" i="508"/>
  <c r="K515" i="508"/>
  <c r="H497" i="508"/>
  <c r="H473" i="508"/>
  <c r="M560" i="508"/>
  <c r="L559" i="508"/>
  <c r="L538" i="508"/>
  <c r="M473" i="508"/>
  <c r="M423" i="508"/>
  <c r="M457" i="508" s="1"/>
  <c r="M558" i="508"/>
  <c r="V422" i="508"/>
  <c r="W422" i="508" s="1"/>
  <c r="W365" i="508"/>
  <c r="M536" i="508"/>
  <c r="K498" i="508"/>
  <c r="E506" i="508" s="1"/>
  <c r="H364" i="508"/>
  <c r="M314" i="508"/>
  <c r="M328" i="508" s="1"/>
  <c r="V313" i="508"/>
  <c r="W313" i="508" s="1"/>
  <c r="W306" i="508"/>
  <c r="R507" i="508"/>
  <c r="T506" i="508" s="1"/>
  <c r="I498" i="508"/>
  <c r="B506" i="508" s="1"/>
  <c r="I506" i="508" s="1"/>
  <c r="M506" i="508" s="1"/>
  <c r="H289" i="508"/>
  <c r="K552" i="508" s="1"/>
  <c r="V254" i="508"/>
  <c r="W254" i="508" s="1"/>
  <c r="W197" i="508"/>
  <c r="V498" i="508"/>
  <c r="M556" i="508"/>
  <c r="X338" i="508"/>
  <c r="Z332" i="508" s="1"/>
  <c r="R338" i="508"/>
  <c r="M87" i="508"/>
  <c r="M121" i="508" s="1"/>
  <c r="V196" i="508"/>
  <c r="W175" i="508"/>
  <c r="W196" i="508" s="1"/>
  <c r="M550" i="508"/>
  <c r="V86" i="508"/>
  <c r="W29" i="508"/>
  <c r="M7" i="508"/>
  <c r="M28" i="508" s="1"/>
  <c r="P161" i="508"/>
  <c r="X165" i="508" s="1"/>
  <c r="B168" i="508"/>
  <c r="M535" i="508"/>
  <c r="J540" i="508"/>
  <c r="M196" i="508"/>
  <c r="M160" i="508"/>
  <c r="C518" i="508"/>
  <c r="K329" i="508" l="1"/>
  <c r="L329" i="508" s="1"/>
  <c r="I336" i="508" s="1"/>
  <c r="M329" i="508"/>
  <c r="N498" i="508"/>
  <c r="B507" i="508" s="1"/>
  <c r="T500" i="508" a="1"/>
  <c r="T500" i="508" s="1"/>
  <c r="C511" i="508"/>
  <c r="J526" i="508"/>
  <c r="Q526" i="508" s="1"/>
  <c r="T526" i="508" a="1"/>
  <c r="T526" i="508" s="1"/>
  <c r="J525" i="508"/>
  <c r="Q525" i="508" s="1"/>
  <c r="T525" i="508" a="1"/>
  <c r="T525" i="508" s="1"/>
  <c r="C527" i="508"/>
  <c r="T527" i="508" s="1" a="1"/>
  <c r="T527" i="508" s="1"/>
  <c r="J524" i="508"/>
  <c r="T524" i="508" a="1"/>
  <c r="T524" i="508" s="1"/>
  <c r="M498" i="508"/>
  <c r="N196" i="508"/>
  <c r="N254" i="508"/>
  <c r="V329" i="508"/>
  <c r="I338" i="508" s="1"/>
  <c r="M338" i="508" s="1" a="1"/>
  <c r="M338" i="508" s="1"/>
  <c r="H145" i="508"/>
  <c r="H137" i="508"/>
  <c r="K546" i="508" s="1"/>
  <c r="N145" i="508"/>
  <c r="N160" i="508"/>
  <c r="R166" i="508"/>
  <c r="O161" i="508"/>
  <c r="H160" i="508"/>
  <c r="K547" i="508" s="1"/>
  <c r="N137" i="508"/>
  <c r="H121" i="508"/>
  <c r="K537" i="508" s="1"/>
  <c r="N121" i="508"/>
  <c r="K536" i="508"/>
  <c r="N86" i="508"/>
  <c r="N28" i="508"/>
  <c r="L161" i="508"/>
  <c r="I168" i="508" s="1"/>
  <c r="J548" i="508"/>
  <c r="T337" i="508"/>
  <c r="T332" i="508"/>
  <c r="T334" i="508"/>
  <c r="T335" i="508"/>
  <c r="I507" i="508"/>
  <c r="W498" i="508"/>
  <c r="K556" i="508"/>
  <c r="H498" i="508"/>
  <c r="E505" i="508" s="1"/>
  <c r="K560" i="508"/>
  <c r="Q516" i="508"/>
  <c r="X170" i="508"/>
  <c r="Z164" i="508" s="1"/>
  <c r="L498" i="508"/>
  <c r="I505" i="508" s="1"/>
  <c r="B505" i="508"/>
  <c r="J561" i="508" s="1"/>
  <c r="J498" i="508" a="1"/>
  <c r="J498" i="508" s="1"/>
  <c r="M505" i="508" s="1"/>
  <c r="X507" i="508"/>
  <c r="Z500" i="508" s="1" a="1"/>
  <c r="Z500" i="508" s="1"/>
  <c r="T502" i="508"/>
  <c r="M559" i="508"/>
  <c r="K535" i="508"/>
  <c r="H329" i="508"/>
  <c r="E336" i="508" s="1"/>
  <c r="Q517" i="508"/>
  <c r="Z165" i="508"/>
  <c r="M161" i="508"/>
  <c r="W86" i="508"/>
  <c r="W161" i="508" s="1"/>
  <c r="V161" i="508"/>
  <c r="I170" i="508" s="1"/>
  <c r="W329" i="508"/>
  <c r="T333" i="508"/>
  <c r="T331" i="508" a="1"/>
  <c r="T331" i="508" s="1"/>
  <c r="Z334" i="508"/>
  <c r="Z336" i="508"/>
  <c r="Z337" i="508"/>
  <c r="Z331" i="508" a="1"/>
  <c r="Z331" i="508" s="1"/>
  <c r="Z335" i="508"/>
  <c r="K538" i="508"/>
  <c r="K559" i="508"/>
  <c r="T505" i="508"/>
  <c r="C521" i="508"/>
  <c r="E518" i="508" s="1"/>
  <c r="K167" i="508"/>
  <c r="M167" i="508" s="1"/>
  <c r="M163" i="508"/>
  <c r="T336" i="508"/>
  <c r="E507" i="508"/>
  <c r="Z333" i="508"/>
  <c r="K335" i="508"/>
  <c r="M335" i="508" s="1"/>
  <c r="M331" i="508"/>
  <c r="T501" i="508"/>
  <c r="K558" i="508"/>
  <c r="T503" i="508"/>
  <c r="M538" i="508"/>
  <c r="T504" i="508"/>
  <c r="E337" i="508" l="1"/>
  <c r="I337" i="508" s="1"/>
  <c r="M337" i="508" s="1"/>
  <c r="Z501" i="508"/>
  <c r="K539" i="508"/>
  <c r="N161" i="508"/>
  <c r="B170" i="508" s="1"/>
  <c r="E170" i="508" s="1"/>
  <c r="N329" i="508"/>
  <c r="B338" i="508" s="1"/>
  <c r="S526" i="508" a="1"/>
  <c r="S526" i="508" s="1"/>
  <c r="R526" i="508"/>
  <c r="S525" i="508" a="1"/>
  <c r="S525" i="508" s="1"/>
  <c r="R525" i="508"/>
  <c r="J527" i="508"/>
  <c r="Q524" i="508"/>
  <c r="T507" i="508"/>
  <c r="K518" i="508"/>
  <c r="R170" i="508"/>
  <c r="K545" i="508"/>
  <c r="H161" i="508"/>
  <c r="E168" i="508" s="1"/>
  <c r="G510" i="508" s="1"/>
  <c r="Z338" i="508"/>
  <c r="T338" i="508"/>
  <c r="Z502" i="508"/>
  <c r="Z504" i="508"/>
  <c r="Z506" i="508"/>
  <c r="Z503" i="508"/>
  <c r="Z505" i="508"/>
  <c r="G511" i="508"/>
  <c r="K511" i="508" s="1"/>
  <c r="O511" i="508" s="1"/>
  <c r="M507" i="508" a="1"/>
  <c r="M507" i="508" s="1"/>
  <c r="C510" i="508"/>
  <c r="E520" i="508"/>
  <c r="E517" i="508"/>
  <c r="E515" i="508"/>
  <c r="E519" i="508"/>
  <c r="E516" i="508"/>
  <c r="K512" i="508"/>
  <c r="O512" i="508" s="1" a="1"/>
  <c r="O512" i="508" s="1"/>
  <c r="M170" i="508" a="1"/>
  <c r="M170" i="508" s="1"/>
  <c r="Z507" i="508"/>
  <c r="Q521" i="508"/>
  <c r="Z169" i="508"/>
  <c r="Z167" i="508"/>
  <c r="Z163" i="508" a="1"/>
  <c r="Z163" i="508" s="1"/>
  <c r="Z168" i="508"/>
  <c r="Z166" i="508"/>
  <c r="S516" i="508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U497" i="505"/>
  <c r="T497" i="505"/>
  <c r="S497" i="505"/>
  <c r="R497" i="505"/>
  <c r="Q497" i="505"/>
  <c r="P497" i="505"/>
  <c r="O497" i="505"/>
  <c r="N482" i="505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K462" i="505" a="1"/>
  <c r="K462" i="505" s="1"/>
  <c r="M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U473" i="505"/>
  <c r="T473" i="505"/>
  <c r="S473" i="505"/>
  <c r="R473" i="505"/>
  <c r="Q473" i="505"/>
  <c r="P473" i="505"/>
  <c r="O473" i="505"/>
  <c r="N458" i="505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Z364" i="505"/>
  <c r="Y364" i="505"/>
  <c r="X364" i="505"/>
  <c r="V343" i="505"/>
  <c r="U364" i="505"/>
  <c r="T364" i="505"/>
  <c r="S364" i="505"/>
  <c r="R364" i="505"/>
  <c r="Q364" i="505"/>
  <c r="P364" i="505"/>
  <c r="O364" i="505"/>
  <c r="N343" i="505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K317" i="505" a="1"/>
  <c r="K317" i="505" s="1"/>
  <c r="M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U328" i="505"/>
  <c r="T328" i="505"/>
  <c r="S328" i="505"/>
  <c r="R328" i="505"/>
  <c r="Q328" i="505"/>
  <c r="P328" i="505"/>
  <c r="O328" i="505"/>
  <c r="N314" i="505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Y196" i="505"/>
  <c r="Y329" i="505" s="1"/>
  <c r="X196" i="505"/>
  <c r="V175" i="505"/>
  <c r="U196" i="505"/>
  <c r="T196" i="505"/>
  <c r="T329" i="505" s="1"/>
  <c r="S196" i="505"/>
  <c r="R196" i="505"/>
  <c r="R329" i="505" s="1"/>
  <c r="Q196" i="505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U160" i="505"/>
  <c r="T160" i="505"/>
  <c r="S160" i="505"/>
  <c r="R160" i="505"/>
  <c r="Q160" i="505"/>
  <c r="P160" i="505"/>
  <c r="O160" i="505"/>
  <c r="K146" i="505" a="1"/>
  <c r="K146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E338" i="508" l="1"/>
  <c r="C512" i="508"/>
  <c r="G512" i="508" s="1"/>
  <c r="S524" i="508"/>
  <c r="Q527" i="508"/>
  <c r="S527" i="508" s="1" a="1"/>
  <c r="S527" i="508" s="1"/>
  <c r="R524" i="508"/>
  <c r="R527" i="508" s="1"/>
  <c r="T164" i="508"/>
  <c r="T163" i="508" a="1"/>
  <c r="T163" i="508" s="1"/>
  <c r="K521" i="508"/>
  <c r="T168" i="508"/>
  <c r="T165" i="508"/>
  <c r="T169" i="508"/>
  <c r="T166" i="508"/>
  <c r="T167" i="508"/>
  <c r="Z170" i="508"/>
  <c r="E521" i="508"/>
  <c r="N473" i="505"/>
  <c r="S515" i="508" a="1"/>
  <c r="S515" i="508" s="1"/>
  <c r="S520" i="508"/>
  <c r="S519" i="508"/>
  <c r="S518" i="508"/>
  <c r="S517" i="508"/>
  <c r="O510" i="508" a="1"/>
  <c r="O510" i="508" s="1"/>
  <c r="K510" i="508"/>
  <c r="R161" i="505"/>
  <c r="Q329" i="505"/>
  <c r="S329" i="505"/>
  <c r="U329" i="505"/>
  <c r="X329" i="505"/>
  <c r="Z329" i="505"/>
  <c r="R504" i="505"/>
  <c r="R505" i="505"/>
  <c r="R168" i="505"/>
  <c r="N313" i="505"/>
  <c r="N328" i="505"/>
  <c r="V328" i="505"/>
  <c r="N364" i="505"/>
  <c r="P498" i="505"/>
  <c r="R498" i="505"/>
  <c r="T498" i="505"/>
  <c r="V364" i="505"/>
  <c r="Y498" i="505"/>
  <c r="AA498" i="505"/>
  <c r="N422" i="505"/>
  <c r="N497" i="505"/>
  <c r="V497" i="505"/>
  <c r="W497" i="505" s="1"/>
  <c r="V86" i="505"/>
  <c r="R165" i="505"/>
  <c r="K160" i="505"/>
  <c r="V160" i="505"/>
  <c r="V473" i="505"/>
  <c r="K86" i="505"/>
  <c r="V254" i="505"/>
  <c r="N289" i="505"/>
  <c r="R335" i="505"/>
  <c r="V313" i="505"/>
  <c r="Q498" i="505"/>
  <c r="S498" i="505"/>
  <c r="U498" i="505"/>
  <c r="X498" i="505"/>
  <c r="Z498" i="505"/>
  <c r="V422" i="505"/>
  <c r="W422" i="505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121" i="505" l="1"/>
  <c r="K161" i="505" s="1"/>
  <c r="L538" i="505"/>
  <c r="W160" i="505"/>
  <c r="T170" i="508"/>
  <c r="M515" i="508" a="1"/>
  <c r="M515" i="508" s="1"/>
  <c r="M516" i="508"/>
  <c r="M519" i="508"/>
  <c r="M517" i="508"/>
  <c r="M518" i="508"/>
  <c r="M520" i="508"/>
  <c r="S521" i="508"/>
  <c r="M560" i="505"/>
  <c r="K422" i="505"/>
  <c r="K305" i="505"/>
  <c r="M539" i="505"/>
  <c r="M343" i="505"/>
  <c r="M364" i="505" s="1"/>
  <c r="M423" i="505"/>
  <c r="M87" i="505"/>
  <c r="M365" i="505"/>
  <c r="M422" i="505" s="1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M498" i="505" l="1"/>
  <c r="M521" i="508"/>
  <c r="C521" i="505"/>
  <c r="E519" i="505" s="1"/>
  <c r="M161" i="505"/>
  <c r="L329" i="505"/>
  <c r="I336" i="505" s="1"/>
  <c r="K535" i="505"/>
  <c r="W161" i="505"/>
  <c r="M329" i="505"/>
  <c r="T506" i="505"/>
  <c r="T502" i="505"/>
  <c r="T505" i="505"/>
  <c r="T504" i="505"/>
  <c r="T501" i="505"/>
  <c r="T503" i="505"/>
  <c r="K559" i="505"/>
  <c r="C511" i="505"/>
  <c r="K516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E518" i="505" l="1"/>
  <c r="E520" i="505"/>
  <c r="E517" i="505"/>
  <c r="E515" i="505"/>
  <c r="T338" i="505"/>
  <c r="T507" i="505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 l="1"/>
  <c r="K510" i="505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489"/>
  <c r="H354" i="489"/>
  <c r="H353" i="434"/>
  <c r="H354" i="434"/>
  <c r="H355" i="434"/>
  <c r="H356" i="434"/>
  <c r="H357" i="434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D493" i="489"/>
  <c r="D493" i="434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AC498" i="489" l="1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489"/>
  <c r="H326" i="489"/>
  <c r="H327" i="489"/>
  <c r="K324" i="489" l="1" a="1"/>
  <c r="K324" i="489" s="1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K366" i="434" a="1"/>
  <c r="K366" i="434" s="1"/>
  <c r="K403" i="434" a="1"/>
  <c r="K403" i="434" s="1"/>
  <c r="H403" i="434"/>
  <c r="H67" i="434"/>
  <c r="H68" i="434"/>
  <c r="K67" i="434" a="1"/>
  <c r="K67" i="434" s="1"/>
  <c r="K30" i="434" a="1"/>
  <c r="K30" i="434" s="1"/>
  <c r="H30" i="434"/>
  <c r="H31" i="434"/>
  <c r="H36" i="434"/>
  <c r="H35" i="434"/>
  <c r="V483" i="489" l="1"/>
  <c r="W483" i="489" s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198" i="434"/>
  <c r="V28" i="489" l="1"/>
  <c r="V137" i="489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1" i="489" l="1" a="1"/>
  <c r="Z331" i="489" s="1"/>
  <c r="Z336" i="489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L329" i="489" l="1"/>
  <c r="I336" i="489" s="1"/>
  <c r="AC499" i="489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H121" i="489" l="1"/>
  <c r="K499" i="489" s="1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<sst xmlns="http://schemas.openxmlformats.org/spreadsheetml/2006/main" count="15690" uniqueCount="522">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</sst>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37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284" activePane="bottomRight" state="frozen"/>
      <selection activeCell="M322" sqref="M322"/>
      <selection pane="topRight" activeCell="M322" sqref="M322"/>
      <selection pane="bottomLeft" activeCell="M322" sqref="M322"/>
      <selection pane="bottomRight" activeCell="G328" sqref="G32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385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374" t="s">
        <v>178</v>
      </c>
      <c r="C7" s="126" t="s">
        <v>179</v>
      </c>
      <c r="D7" s="108">
        <v>5.03</v>
      </c>
      <c r="E7" s="108"/>
      <c r="F7" s="127"/>
      <c r="G7" s="128"/>
      <c r="H7" s="37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3"/>
      <c r="P7" s="383"/>
      <c r="Q7" s="383"/>
      <c r="R7" s="383"/>
      <c r="S7" s="383"/>
      <c r="T7" s="383"/>
      <c r="U7" s="38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3"/>
      <c r="Q8" s="383"/>
      <c r="R8" s="383"/>
      <c r="S8" s="383"/>
      <c r="T8" s="383"/>
      <c r="U8" s="38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3"/>
      <c r="P9" s="383"/>
      <c r="Q9" s="383"/>
      <c r="R9" s="383"/>
      <c r="S9" s="383"/>
      <c r="T9" s="383"/>
      <c r="U9" s="38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3"/>
      <c r="P10" s="383"/>
      <c r="Q10" s="383"/>
      <c r="R10" s="383"/>
      <c r="S10" s="383"/>
      <c r="T10" s="383"/>
      <c r="U10" s="38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3"/>
      <c r="P11" s="383"/>
      <c r="Q11" s="383"/>
      <c r="R11" s="383"/>
      <c r="S11" s="383"/>
      <c r="T11" s="383"/>
      <c r="U11" s="38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3"/>
      <c r="P12" s="383"/>
      <c r="Q12" s="383"/>
      <c r="R12" s="383"/>
      <c r="S12" s="383"/>
      <c r="T12" s="383"/>
      <c r="U12" s="38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3"/>
      <c r="P13" s="383"/>
      <c r="Q13" s="383"/>
      <c r="R13" s="383"/>
      <c r="S13" s="383"/>
      <c r="T13" s="383"/>
      <c r="U13" s="38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3"/>
      <c r="P14" s="383"/>
      <c r="Q14" s="383"/>
      <c r="R14" s="383"/>
      <c r="S14" s="383"/>
      <c r="T14" s="383"/>
      <c r="U14" s="38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5">
        <f t="shared" si="0"/>
        <v>0</v>
      </c>
      <c r="I15" s="37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3"/>
      <c r="P15" s="383"/>
      <c r="Q15" s="383"/>
      <c r="R15" s="383"/>
      <c r="S15" s="383"/>
      <c r="T15" s="383"/>
      <c r="U15" s="38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5">
        <f t="shared" si="0"/>
        <v>0</v>
      </c>
      <c r="I16" s="37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3"/>
      <c r="P16" s="383"/>
      <c r="Q16" s="383"/>
      <c r="R16" s="383"/>
      <c r="S16" s="383"/>
      <c r="T16" s="383"/>
      <c r="U16" s="38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3"/>
      <c r="P17" s="383"/>
      <c r="Q17" s="383"/>
      <c r="R17" s="383"/>
      <c r="S17" s="383"/>
      <c r="T17" s="383"/>
      <c r="U17" s="38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3"/>
      <c r="P18" s="383"/>
      <c r="Q18" s="383"/>
      <c r="R18" s="383"/>
      <c r="S18" s="383"/>
      <c r="T18" s="383"/>
      <c r="U18" s="383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3"/>
      <c r="P19" s="383"/>
      <c r="Q19" s="383"/>
      <c r="R19" s="383"/>
      <c r="S19" s="383"/>
      <c r="T19" s="383"/>
      <c r="U19" s="383"/>
      <c r="V19" s="132">
        <f t="shared" ref="V19:V21" si="5">SUM(X19:AA19)</f>
        <v>0</v>
      </c>
      <c r="W19" s="3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3"/>
      <c r="P20" s="383"/>
      <c r="Q20" s="383"/>
      <c r="R20" s="383"/>
      <c r="S20" s="383"/>
      <c r="T20" s="383"/>
      <c r="U20" s="38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3"/>
      <c r="P21" s="383"/>
      <c r="Q21" s="383"/>
      <c r="R21" s="383"/>
      <c r="S21" s="383"/>
      <c r="T21" s="383"/>
      <c r="U21" s="38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1" t="s">
        <v>190</v>
      </c>
      <c r="D22" s="108">
        <v>4.8</v>
      </c>
      <c r="E22" s="108"/>
      <c r="F22" s="127"/>
      <c r="G22" s="128"/>
      <c r="H22" s="37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3"/>
      <c r="P22" s="383"/>
      <c r="Q22" s="383"/>
      <c r="R22" s="383"/>
      <c r="S22" s="383"/>
      <c r="T22" s="383"/>
      <c r="U22" s="38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1" t="s">
        <v>187</v>
      </c>
      <c r="D23" s="108">
        <v>4.8</v>
      </c>
      <c r="E23" s="108"/>
      <c r="F23" s="127"/>
      <c r="G23" s="128"/>
      <c r="H23" s="37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3"/>
      <c r="P23" s="383"/>
      <c r="Q23" s="383"/>
      <c r="R23" s="383"/>
      <c r="S23" s="383"/>
      <c r="T23" s="383"/>
      <c r="U23" s="38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1" t="s">
        <v>179</v>
      </c>
      <c r="D24" s="108">
        <v>4.8</v>
      </c>
      <c r="E24" s="108"/>
      <c r="F24" s="127"/>
      <c r="G24" s="128"/>
      <c r="H24" s="37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3"/>
      <c r="P24" s="383"/>
      <c r="Q24" s="383"/>
      <c r="R24" s="383"/>
      <c r="S24" s="383"/>
      <c r="T24" s="383"/>
      <c r="U24" s="38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1" t="s">
        <v>199</v>
      </c>
      <c r="D25" s="108">
        <v>4.8</v>
      </c>
      <c r="E25" s="108"/>
      <c r="F25" s="127"/>
      <c r="G25" s="128"/>
      <c r="H25" s="37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3"/>
      <c r="P25" s="383"/>
      <c r="Q25" s="383"/>
      <c r="R25" s="383"/>
      <c r="S25" s="383"/>
      <c r="T25" s="383"/>
      <c r="U25" s="38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3"/>
      <c r="P26" s="383"/>
      <c r="Q26" s="383"/>
      <c r="R26" s="383"/>
      <c r="S26" s="383"/>
      <c r="T26" s="383"/>
      <c r="U26" s="38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3"/>
      <c r="P27" s="383"/>
      <c r="Q27" s="383"/>
      <c r="R27" s="383"/>
      <c r="S27" s="383"/>
      <c r="T27" s="383"/>
      <c r="U27" s="38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96" t="s">
        <v>201</v>
      </c>
      <c r="B28" s="497"/>
      <c r="C28" s="38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74" t="s">
        <v>206</v>
      </c>
      <c r="C29" s="126" t="s">
        <v>199</v>
      </c>
      <c r="D29" s="108">
        <v>5.03</v>
      </c>
      <c r="E29" s="108"/>
      <c r="F29" s="127"/>
      <c r="G29" s="128"/>
      <c r="H29" s="37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9"/>
      <c r="P29" s="379"/>
      <c r="Q29" s="379"/>
      <c r="R29" s="379"/>
      <c r="S29" s="379"/>
      <c r="T29" s="379"/>
      <c r="U29" s="37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74" t="s">
        <v>425</v>
      </c>
      <c r="C30" s="187" t="s">
        <v>427</v>
      </c>
      <c r="D30" s="108">
        <v>5.03</v>
      </c>
      <c r="E30" s="108"/>
      <c r="F30" s="127"/>
      <c r="G30" s="128"/>
      <c r="H30" s="37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9"/>
      <c r="P30" s="379"/>
      <c r="Q30" s="379"/>
      <c r="R30" s="379"/>
      <c r="S30" s="379"/>
      <c r="T30" s="379"/>
      <c r="U30" s="37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74" t="s">
        <v>206</v>
      </c>
      <c r="C31" s="126" t="s">
        <v>186</v>
      </c>
      <c r="D31" s="108">
        <v>5.03</v>
      </c>
      <c r="E31" s="108"/>
      <c r="F31" s="127"/>
      <c r="G31" s="128"/>
      <c r="H31" s="37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9"/>
      <c r="P31" s="379"/>
      <c r="Q31" s="379"/>
      <c r="R31" s="379"/>
      <c r="S31" s="379"/>
      <c r="T31" s="379"/>
      <c r="U31" s="37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74" t="s">
        <v>206</v>
      </c>
      <c r="C32" s="126" t="s">
        <v>203</v>
      </c>
      <c r="D32" s="108">
        <v>5.03</v>
      </c>
      <c r="E32" s="108"/>
      <c r="F32" s="127"/>
      <c r="G32" s="128"/>
      <c r="H32" s="37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9"/>
      <c r="P32" s="379"/>
      <c r="Q32" s="379"/>
      <c r="R32" s="379"/>
      <c r="S32" s="379"/>
      <c r="T32" s="379"/>
      <c r="U32" s="37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74" t="s">
        <v>206</v>
      </c>
      <c r="C33" s="126" t="s">
        <v>207</v>
      </c>
      <c r="D33" s="108">
        <v>5.03</v>
      </c>
      <c r="E33" s="108"/>
      <c r="F33" s="127"/>
      <c r="G33" s="128"/>
      <c r="H33" s="37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9"/>
      <c r="P33" s="379"/>
      <c r="Q33" s="379"/>
      <c r="R33" s="379"/>
      <c r="S33" s="379"/>
      <c r="T33" s="379"/>
      <c r="U33" s="37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74" t="s">
        <v>414</v>
      </c>
      <c r="C34" s="187" t="s">
        <v>415</v>
      </c>
      <c r="D34" s="108">
        <v>5.03</v>
      </c>
      <c r="E34" s="108"/>
      <c r="F34" s="127"/>
      <c r="G34" s="128"/>
      <c r="H34" s="375">
        <f t="shared" si="11"/>
        <v>0</v>
      </c>
      <c r="I34" s="129"/>
      <c r="J34" s="130"/>
      <c r="K34" s="131"/>
      <c r="L34" s="129">
        <v>52</v>
      </c>
      <c r="M34" s="109"/>
      <c r="N34" s="130"/>
      <c r="O34" s="379"/>
      <c r="P34" s="379"/>
      <c r="Q34" s="379"/>
      <c r="R34" s="379"/>
      <c r="S34" s="379"/>
      <c r="T34" s="379"/>
      <c r="U34" s="37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74" t="s">
        <v>414</v>
      </c>
      <c r="C35" s="187" t="s">
        <v>416</v>
      </c>
      <c r="D35" s="108">
        <v>5.03</v>
      </c>
      <c r="E35" s="108"/>
      <c r="F35" s="127"/>
      <c r="G35" s="128"/>
      <c r="H35" s="375">
        <f t="shared" si="11"/>
        <v>0</v>
      </c>
      <c r="I35" s="129"/>
      <c r="J35" s="130"/>
      <c r="K35" s="131"/>
      <c r="L35" s="129">
        <v>52</v>
      </c>
      <c r="M35" s="109"/>
      <c r="N35" s="130"/>
      <c r="O35" s="379"/>
      <c r="P35" s="379"/>
      <c r="Q35" s="379"/>
      <c r="R35" s="379"/>
      <c r="S35" s="379"/>
      <c r="T35" s="379"/>
      <c r="U35" s="37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74" t="s">
        <v>414</v>
      </c>
      <c r="C36" s="187" t="s">
        <v>61</v>
      </c>
      <c r="D36" s="108">
        <v>5.03</v>
      </c>
      <c r="E36" s="108"/>
      <c r="F36" s="127"/>
      <c r="G36" s="128"/>
      <c r="H36" s="375">
        <f t="shared" si="11"/>
        <v>0</v>
      </c>
      <c r="I36" s="129"/>
      <c r="J36" s="130"/>
      <c r="K36" s="131"/>
      <c r="L36" s="129">
        <v>52</v>
      </c>
      <c r="M36" s="109"/>
      <c r="N36" s="130"/>
      <c r="O36" s="379"/>
      <c r="P36" s="379"/>
      <c r="Q36" s="379"/>
      <c r="R36" s="379"/>
      <c r="S36" s="379"/>
      <c r="T36" s="379"/>
      <c r="U36" s="37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74" t="s">
        <v>208</v>
      </c>
      <c r="C37" s="126" t="s">
        <v>179</v>
      </c>
      <c r="D37" s="108">
        <v>5.08</v>
      </c>
      <c r="E37" s="108"/>
      <c r="F37" s="127"/>
      <c r="G37" s="128"/>
      <c r="H37" s="37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9"/>
      <c r="P37" s="379"/>
      <c r="Q37" s="379"/>
      <c r="R37" s="379"/>
      <c r="S37" s="379"/>
      <c r="T37" s="379"/>
      <c r="U37" s="37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74" t="s">
        <v>208</v>
      </c>
      <c r="C38" s="126" t="s">
        <v>204</v>
      </c>
      <c r="D38" s="108">
        <v>5.08</v>
      </c>
      <c r="E38" s="108"/>
      <c r="F38" s="127"/>
      <c r="G38" s="128"/>
      <c r="H38" s="37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9"/>
      <c r="P38" s="379"/>
      <c r="Q38" s="379"/>
      <c r="R38" s="379"/>
      <c r="S38" s="379"/>
      <c r="T38" s="379"/>
      <c r="U38" s="37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74" t="s">
        <v>208</v>
      </c>
      <c r="C39" s="126" t="s">
        <v>205</v>
      </c>
      <c r="D39" s="108">
        <v>5.08</v>
      </c>
      <c r="E39" s="108"/>
      <c r="F39" s="127"/>
      <c r="G39" s="128"/>
      <c r="H39" s="37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9"/>
      <c r="P39" s="379"/>
      <c r="Q39" s="379"/>
      <c r="R39" s="379"/>
      <c r="S39" s="379"/>
      <c r="T39" s="379"/>
      <c r="U39" s="37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74" t="s">
        <v>208</v>
      </c>
      <c r="C40" s="126" t="s">
        <v>186</v>
      </c>
      <c r="D40" s="108">
        <v>5.08</v>
      </c>
      <c r="E40" s="108"/>
      <c r="F40" s="127"/>
      <c r="G40" s="128"/>
      <c r="H40" s="37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9"/>
      <c r="P40" s="379"/>
      <c r="Q40" s="379"/>
      <c r="R40" s="379"/>
      <c r="S40" s="379"/>
      <c r="T40" s="379"/>
      <c r="U40" s="37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74" t="s">
        <v>208</v>
      </c>
      <c r="C41" s="126" t="s">
        <v>203</v>
      </c>
      <c r="D41" s="108">
        <v>5.08</v>
      </c>
      <c r="E41" s="108"/>
      <c r="F41" s="127"/>
      <c r="G41" s="128"/>
      <c r="H41" s="37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9"/>
      <c r="P41" s="379"/>
      <c r="Q41" s="379"/>
      <c r="R41" s="379"/>
      <c r="S41" s="379"/>
      <c r="T41" s="379"/>
      <c r="U41" s="37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74" t="s">
        <v>208</v>
      </c>
      <c r="C42" s="126" t="s">
        <v>199</v>
      </c>
      <c r="D42" s="108">
        <v>5.08</v>
      </c>
      <c r="E42" s="108"/>
      <c r="F42" s="127"/>
      <c r="G42" s="128"/>
      <c r="H42" s="37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3"/>
      <c r="P42" s="383"/>
      <c r="Q42" s="383"/>
      <c r="R42" s="383"/>
      <c r="S42" s="383"/>
      <c r="T42" s="383"/>
      <c r="U42" s="38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74" t="s">
        <v>208</v>
      </c>
      <c r="C43" s="126" t="s">
        <v>187</v>
      </c>
      <c r="D43" s="108">
        <v>5.08</v>
      </c>
      <c r="E43" s="108"/>
      <c r="F43" s="127"/>
      <c r="G43" s="128"/>
      <c r="H43" s="37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9"/>
      <c r="P43" s="379"/>
      <c r="Q43" s="379"/>
      <c r="R43" s="379"/>
      <c r="S43" s="379"/>
      <c r="T43" s="379"/>
      <c r="U43" s="37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74" t="s">
        <v>208</v>
      </c>
      <c r="C44" s="126" t="s">
        <v>207</v>
      </c>
      <c r="D44" s="108">
        <v>5.08</v>
      </c>
      <c r="E44" s="108"/>
      <c r="F44" s="127"/>
      <c r="G44" s="128"/>
      <c r="H44" s="37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3"/>
      <c r="P44" s="383"/>
      <c r="Q44" s="383"/>
      <c r="R44" s="383"/>
      <c r="S44" s="383"/>
      <c r="T44" s="383"/>
      <c r="U44" s="38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74" t="s">
        <v>209</v>
      </c>
      <c r="C45" s="126" t="s">
        <v>194</v>
      </c>
      <c r="D45" s="108">
        <v>5.03</v>
      </c>
      <c r="E45" s="108"/>
      <c r="F45" s="127"/>
      <c r="G45" s="128"/>
      <c r="H45" s="37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9"/>
      <c r="P45" s="379"/>
      <c r="Q45" s="379"/>
      <c r="R45" s="379"/>
      <c r="S45" s="379"/>
      <c r="T45" s="379"/>
      <c r="U45" s="37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74" t="s">
        <v>209</v>
      </c>
      <c r="C46" s="126" t="s">
        <v>179</v>
      </c>
      <c r="D46" s="108">
        <v>5.03</v>
      </c>
      <c r="E46" s="108"/>
      <c r="F46" s="127"/>
      <c r="G46" s="128"/>
      <c r="H46" s="37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9"/>
      <c r="P46" s="379"/>
      <c r="Q46" s="379"/>
      <c r="R46" s="379"/>
      <c r="S46" s="379"/>
      <c r="T46" s="379"/>
      <c r="U46" s="37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74" t="s">
        <v>209</v>
      </c>
      <c r="C47" s="126" t="s">
        <v>195</v>
      </c>
      <c r="D47" s="108">
        <v>5.03</v>
      </c>
      <c r="E47" s="108"/>
      <c r="F47" s="127"/>
      <c r="G47" s="128"/>
      <c r="H47" s="37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9"/>
      <c r="P47" s="379"/>
      <c r="Q47" s="379"/>
      <c r="R47" s="379"/>
      <c r="S47" s="379"/>
      <c r="T47" s="379"/>
      <c r="U47" s="37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74" t="s">
        <v>209</v>
      </c>
      <c r="C48" s="126" t="s">
        <v>204</v>
      </c>
      <c r="D48" s="108">
        <v>5.03</v>
      </c>
      <c r="E48" s="108"/>
      <c r="F48" s="127"/>
      <c r="G48" s="128"/>
      <c r="H48" s="37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9"/>
      <c r="P48" s="379"/>
      <c r="Q48" s="379"/>
      <c r="R48" s="379"/>
      <c r="S48" s="379"/>
      <c r="T48" s="379"/>
      <c r="U48" s="37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74" t="s">
        <v>382</v>
      </c>
      <c r="C49" s="187" t="s">
        <v>383</v>
      </c>
      <c r="D49" s="108">
        <v>5.03</v>
      </c>
      <c r="E49" s="108"/>
      <c r="F49" s="127"/>
      <c r="G49" s="128"/>
      <c r="H49" s="37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9"/>
      <c r="P49" s="379"/>
      <c r="Q49" s="379"/>
      <c r="R49" s="379"/>
      <c r="S49" s="379"/>
      <c r="T49" s="379"/>
      <c r="U49" s="37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74" t="s">
        <v>382</v>
      </c>
      <c r="C50" s="187" t="s">
        <v>384</v>
      </c>
      <c r="D50" s="108">
        <v>5.03</v>
      </c>
      <c r="E50" s="108"/>
      <c r="F50" s="127"/>
      <c r="G50" s="128"/>
      <c r="H50" s="37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9"/>
      <c r="P50" s="379"/>
      <c r="Q50" s="379"/>
      <c r="R50" s="379"/>
      <c r="S50" s="379"/>
      <c r="T50" s="379"/>
      <c r="U50" s="37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74" t="s">
        <v>382</v>
      </c>
      <c r="C51" s="187" t="s">
        <v>389</v>
      </c>
      <c r="D51" s="108">
        <v>5.03</v>
      </c>
      <c r="E51" s="108"/>
      <c r="F51" s="127"/>
      <c r="G51" s="128"/>
      <c r="H51" s="37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9"/>
      <c r="P51" s="379"/>
      <c r="Q51" s="379"/>
      <c r="R51" s="379"/>
      <c r="S51" s="379"/>
      <c r="T51" s="379"/>
      <c r="U51" s="37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74" t="s">
        <v>382</v>
      </c>
      <c r="C52" s="187" t="s">
        <v>391</v>
      </c>
      <c r="D52" s="108">
        <v>5.03</v>
      </c>
      <c r="E52" s="108"/>
      <c r="F52" s="127"/>
      <c r="G52" s="128"/>
      <c r="H52" s="37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9"/>
      <c r="P52" s="379"/>
      <c r="Q52" s="379"/>
      <c r="R52" s="379"/>
      <c r="S52" s="379"/>
      <c r="T52" s="379"/>
      <c r="U52" s="37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74" t="s">
        <v>418</v>
      </c>
      <c r="C53" s="187" t="s">
        <v>364</v>
      </c>
      <c r="D53" s="108">
        <v>5.03</v>
      </c>
      <c r="E53" s="108"/>
      <c r="F53" s="127"/>
      <c r="G53" s="128"/>
      <c r="H53" s="37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9"/>
      <c r="P53" s="379"/>
      <c r="Q53" s="379"/>
      <c r="R53" s="379"/>
      <c r="S53" s="379"/>
      <c r="T53" s="379"/>
      <c r="U53" s="37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74" t="s">
        <v>418</v>
      </c>
      <c r="C54" s="187" t="s">
        <v>365</v>
      </c>
      <c r="D54" s="108">
        <v>5.03</v>
      </c>
      <c r="E54" s="108"/>
      <c r="F54" s="127"/>
      <c r="G54" s="128"/>
      <c r="H54" s="37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9"/>
      <c r="P54" s="379"/>
      <c r="Q54" s="379"/>
      <c r="R54" s="379"/>
      <c r="S54" s="379"/>
      <c r="T54" s="379"/>
      <c r="U54" s="37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74" t="s">
        <v>418</v>
      </c>
      <c r="C55" s="187" t="s">
        <v>366</v>
      </c>
      <c r="D55" s="108">
        <v>5.03</v>
      </c>
      <c r="E55" s="108"/>
      <c r="F55" s="127"/>
      <c r="G55" s="128"/>
      <c r="H55" s="37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9"/>
      <c r="P55" s="379"/>
      <c r="Q55" s="379"/>
      <c r="R55" s="379"/>
      <c r="S55" s="379"/>
      <c r="T55" s="379"/>
      <c r="U55" s="37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74" t="s">
        <v>418</v>
      </c>
      <c r="C56" s="187" t="s">
        <v>367</v>
      </c>
      <c r="D56" s="108">
        <v>5.03</v>
      </c>
      <c r="E56" s="108"/>
      <c r="F56" s="127"/>
      <c r="G56" s="128"/>
      <c r="H56" s="37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9"/>
      <c r="P56" s="379"/>
      <c r="Q56" s="379"/>
      <c r="R56" s="379"/>
      <c r="S56" s="379"/>
      <c r="T56" s="379"/>
      <c r="U56" s="37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3"/>
      <c r="P57" s="383"/>
      <c r="Q57" s="383"/>
      <c r="R57" s="383"/>
      <c r="S57" s="383"/>
      <c r="T57" s="383"/>
      <c r="U57" s="38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3"/>
      <c r="P58" s="383"/>
      <c r="Q58" s="383"/>
      <c r="R58" s="383"/>
      <c r="S58" s="383"/>
      <c r="T58" s="383"/>
      <c r="U58" s="38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3"/>
      <c r="P59" s="383"/>
      <c r="Q59" s="383"/>
      <c r="R59" s="383"/>
      <c r="S59" s="383"/>
      <c r="T59" s="383"/>
      <c r="U59" s="38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3"/>
      <c r="P60" s="383"/>
      <c r="Q60" s="383"/>
      <c r="R60" s="383"/>
      <c r="S60" s="383"/>
      <c r="T60" s="383"/>
      <c r="U60" s="38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3"/>
      <c r="P61" s="383"/>
      <c r="Q61" s="383"/>
      <c r="R61" s="383"/>
      <c r="S61" s="383"/>
      <c r="T61" s="383"/>
      <c r="U61" s="38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3"/>
      <c r="P62" s="383"/>
      <c r="Q62" s="383"/>
      <c r="R62" s="383"/>
      <c r="S62" s="383"/>
      <c r="T62" s="383"/>
      <c r="U62" s="38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3"/>
      <c r="P63" s="383"/>
      <c r="Q63" s="383"/>
      <c r="R63" s="383"/>
      <c r="S63" s="383"/>
      <c r="T63" s="383"/>
      <c r="U63" s="38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3"/>
      <c r="P64" s="383"/>
      <c r="Q64" s="383"/>
      <c r="R64" s="383"/>
      <c r="S64" s="383"/>
      <c r="T64" s="383"/>
      <c r="U64" s="38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3"/>
      <c r="P65" s="383"/>
      <c r="Q65" s="383"/>
      <c r="R65" s="383"/>
      <c r="S65" s="383"/>
      <c r="T65" s="383"/>
      <c r="U65" s="38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3"/>
      <c r="P66" s="383"/>
      <c r="Q66" s="383"/>
      <c r="R66" s="383"/>
      <c r="S66" s="383"/>
      <c r="T66" s="383"/>
      <c r="U66" s="38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37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3"/>
      <c r="P67" s="383"/>
      <c r="Q67" s="383"/>
      <c r="R67" s="383"/>
      <c r="S67" s="383"/>
      <c r="T67" s="383"/>
      <c r="U67" s="38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3"/>
      <c r="P68" s="383"/>
      <c r="Q68" s="383"/>
      <c r="R68" s="383"/>
      <c r="S68" s="383"/>
      <c r="T68" s="383"/>
      <c r="U68" s="38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3"/>
      <c r="P69" s="383"/>
      <c r="Q69" s="383"/>
      <c r="R69" s="383"/>
      <c r="S69" s="383"/>
      <c r="T69" s="383"/>
      <c r="U69" s="38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3"/>
      <c r="P70" s="383"/>
      <c r="Q70" s="383"/>
      <c r="R70" s="383"/>
      <c r="S70" s="383"/>
      <c r="T70" s="383"/>
      <c r="U70" s="38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5">
        <f t="shared" si="11"/>
        <v>0</v>
      </c>
      <c r="I71" s="129"/>
      <c r="J71" s="130"/>
      <c r="K71" s="131"/>
      <c r="L71" s="129"/>
      <c r="M71" s="109"/>
      <c r="N71" s="130"/>
      <c r="O71" s="383"/>
      <c r="P71" s="383"/>
      <c r="Q71" s="383"/>
      <c r="R71" s="383"/>
      <c r="S71" s="383"/>
      <c r="T71" s="383"/>
      <c r="U71" s="38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3"/>
      <c r="P72" s="383"/>
      <c r="Q72" s="383"/>
      <c r="R72" s="383"/>
      <c r="S72" s="383"/>
      <c r="T72" s="383"/>
      <c r="U72" s="38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3"/>
      <c r="P73" s="383"/>
      <c r="Q73" s="383"/>
      <c r="R73" s="383"/>
      <c r="S73" s="383"/>
      <c r="T73" s="383"/>
      <c r="U73" s="38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3"/>
      <c r="P74" s="383"/>
      <c r="Q74" s="383"/>
      <c r="R74" s="383"/>
      <c r="S74" s="383"/>
      <c r="T74" s="383"/>
      <c r="U74" s="38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3"/>
      <c r="P75" s="383"/>
      <c r="Q75" s="383"/>
      <c r="R75" s="383"/>
      <c r="S75" s="383"/>
      <c r="T75" s="383"/>
      <c r="U75" s="38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3"/>
      <c r="P76" s="383"/>
      <c r="Q76" s="383"/>
      <c r="R76" s="383"/>
      <c r="S76" s="383"/>
      <c r="T76" s="383"/>
      <c r="U76" s="38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3"/>
      <c r="P77" s="383"/>
      <c r="Q77" s="383"/>
      <c r="R77" s="383"/>
      <c r="S77" s="383"/>
      <c r="T77" s="383"/>
      <c r="U77" s="38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3"/>
      <c r="P78" s="383"/>
      <c r="Q78" s="383"/>
      <c r="R78" s="383"/>
      <c r="S78" s="383"/>
      <c r="T78" s="383"/>
      <c r="U78" s="38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3"/>
      <c r="P79" s="383"/>
      <c r="Q79" s="383"/>
      <c r="R79" s="383"/>
      <c r="S79" s="383"/>
      <c r="T79" s="383"/>
      <c r="U79" s="38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3"/>
      <c r="P80" s="383"/>
      <c r="Q80" s="383"/>
      <c r="R80" s="383"/>
      <c r="S80" s="383"/>
      <c r="T80" s="383"/>
      <c r="U80" s="38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3"/>
      <c r="P81" s="383"/>
      <c r="Q81" s="383"/>
      <c r="R81" s="383"/>
      <c r="S81" s="383"/>
      <c r="T81" s="383"/>
      <c r="U81" s="38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3"/>
      <c r="P82" s="383"/>
      <c r="Q82" s="383"/>
      <c r="R82" s="383"/>
      <c r="S82" s="383"/>
      <c r="T82" s="383"/>
      <c r="U82" s="38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3"/>
      <c r="P83" s="383"/>
      <c r="Q83" s="383"/>
      <c r="R83" s="383"/>
      <c r="S83" s="383"/>
      <c r="T83" s="383"/>
      <c r="U83" s="38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3"/>
      <c r="P84" s="383"/>
      <c r="Q84" s="383"/>
      <c r="R84" s="383"/>
      <c r="S84" s="383"/>
      <c r="T84" s="383"/>
      <c r="U84" s="38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3"/>
      <c r="P85" s="383"/>
      <c r="Q85" s="383"/>
      <c r="R85" s="383"/>
      <c r="S85" s="383"/>
      <c r="T85" s="383"/>
      <c r="U85" s="383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04" t="s">
        <v>216</v>
      </c>
      <c r="B86" s="504"/>
      <c r="C86" s="38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74" t="s">
        <v>217</v>
      </c>
      <c r="C87" s="126" t="s">
        <v>179</v>
      </c>
      <c r="D87" s="108">
        <v>5.03</v>
      </c>
      <c r="E87" s="108"/>
      <c r="F87" s="127"/>
      <c r="G87" s="128"/>
      <c r="H87" s="37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3"/>
      <c r="P87" s="383"/>
      <c r="Q87" s="383"/>
      <c r="R87" s="383"/>
      <c r="S87" s="383"/>
      <c r="T87" s="383"/>
      <c r="U87" s="38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74" t="s">
        <v>217</v>
      </c>
      <c r="C88" s="126" t="s">
        <v>186</v>
      </c>
      <c r="D88" s="108">
        <v>5.03</v>
      </c>
      <c r="E88" s="108"/>
      <c r="F88" s="127"/>
      <c r="G88" s="128"/>
      <c r="H88" s="37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3"/>
      <c r="P88" s="383"/>
      <c r="Q88" s="383"/>
      <c r="R88" s="383"/>
      <c r="S88" s="383"/>
      <c r="T88" s="383"/>
      <c r="U88" s="38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74" t="s">
        <v>217</v>
      </c>
      <c r="C89" s="126" t="s">
        <v>204</v>
      </c>
      <c r="D89" s="108">
        <v>5.03</v>
      </c>
      <c r="E89" s="108"/>
      <c r="F89" s="127"/>
      <c r="G89" s="128"/>
      <c r="H89" s="37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3"/>
      <c r="P89" s="383"/>
      <c r="Q89" s="383"/>
      <c r="R89" s="383"/>
      <c r="S89" s="383"/>
      <c r="T89" s="383"/>
      <c r="U89" s="38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3"/>
      <c r="P90" s="383"/>
      <c r="Q90" s="383"/>
      <c r="R90" s="383"/>
      <c r="S90" s="383"/>
      <c r="T90" s="383"/>
      <c r="U90" s="38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3"/>
      <c r="P91" s="383"/>
      <c r="Q91" s="383"/>
      <c r="R91" s="383"/>
      <c r="S91" s="383"/>
      <c r="T91" s="383"/>
      <c r="U91" s="38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3"/>
      <c r="P92" s="383"/>
      <c r="Q92" s="383"/>
      <c r="R92" s="383"/>
      <c r="S92" s="383"/>
      <c r="T92" s="383"/>
      <c r="U92" s="38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3"/>
      <c r="P93" s="383"/>
      <c r="Q93" s="383"/>
      <c r="R93" s="383"/>
      <c r="S93" s="383"/>
      <c r="T93" s="383"/>
      <c r="U93" s="38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3"/>
      <c r="P94" s="383"/>
      <c r="Q94" s="383"/>
      <c r="R94" s="383"/>
      <c r="S94" s="383"/>
      <c r="T94" s="383"/>
      <c r="U94" s="38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3"/>
      <c r="P95" s="383"/>
      <c r="Q95" s="383"/>
      <c r="R95" s="383"/>
      <c r="S95" s="383"/>
      <c r="T95" s="383"/>
      <c r="U95" s="38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3"/>
      <c r="P96" s="383"/>
      <c r="Q96" s="383"/>
      <c r="R96" s="383"/>
      <c r="S96" s="383"/>
      <c r="T96" s="383"/>
      <c r="U96" s="38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3"/>
      <c r="P97" s="383"/>
      <c r="Q97" s="383"/>
      <c r="R97" s="383"/>
      <c r="S97" s="383"/>
      <c r="T97" s="383"/>
      <c r="U97" s="38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3"/>
      <c r="P98" s="383"/>
      <c r="Q98" s="383"/>
      <c r="R98" s="383"/>
      <c r="S98" s="383"/>
      <c r="T98" s="383"/>
      <c r="U98" s="38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3"/>
      <c r="P99" s="383"/>
      <c r="Q99" s="383"/>
      <c r="R99" s="383"/>
      <c r="S99" s="383"/>
      <c r="T99" s="383"/>
      <c r="U99" s="38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3"/>
      <c r="P100" s="383"/>
      <c r="Q100" s="383"/>
      <c r="R100" s="383"/>
      <c r="S100" s="383"/>
      <c r="T100" s="383"/>
      <c r="U100" s="38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3"/>
      <c r="P101" s="383"/>
      <c r="Q101" s="383"/>
      <c r="R101" s="383"/>
      <c r="S101" s="383"/>
      <c r="T101" s="383"/>
      <c r="U101" s="38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3"/>
      <c r="P102" s="383"/>
      <c r="Q102" s="383"/>
      <c r="R102" s="383"/>
      <c r="S102" s="383"/>
      <c r="T102" s="383"/>
      <c r="U102" s="38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3"/>
      <c r="P103" s="383"/>
      <c r="Q103" s="383"/>
      <c r="R103" s="383"/>
      <c r="S103" s="383"/>
      <c r="T103" s="383"/>
      <c r="U103" s="38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3"/>
      <c r="P104" s="383"/>
      <c r="Q104" s="383"/>
      <c r="R104" s="383"/>
      <c r="S104" s="383"/>
      <c r="T104" s="383"/>
      <c r="U104" s="38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3"/>
      <c r="P105" s="383"/>
      <c r="Q105" s="383"/>
      <c r="R105" s="383"/>
      <c r="S105" s="383"/>
      <c r="T105" s="383"/>
      <c r="U105" s="38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3"/>
      <c r="P106" s="383"/>
      <c r="Q106" s="383"/>
      <c r="R106" s="383"/>
      <c r="S106" s="383"/>
      <c r="T106" s="383"/>
      <c r="U106" s="38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74" t="s">
        <v>393</v>
      </c>
      <c r="C107" s="187" t="s">
        <v>395</v>
      </c>
      <c r="D107" s="108">
        <v>5</v>
      </c>
      <c r="E107" s="108"/>
      <c r="F107" s="127"/>
      <c r="G107" s="128"/>
      <c r="H107" s="37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3"/>
      <c r="P107" s="383"/>
      <c r="Q107" s="383"/>
      <c r="R107" s="383"/>
      <c r="S107" s="383"/>
      <c r="T107" s="383"/>
      <c r="U107" s="38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74" t="s">
        <v>393</v>
      </c>
      <c r="C108" s="187" t="s">
        <v>402</v>
      </c>
      <c r="D108" s="108">
        <v>5</v>
      </c>
      <c r="E108" s="108"/>
      <c r="F108" s="127"/>
      <c r="G108" s="128"/>
      <c r="H108" s="37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3"/>
      <c r="P108" s="383"/>
      <c r="Q108" s="383"/>
      <c r="R108" s="383"/>
      <c r="S108" s="383"/>
      <c r="T108" s="383"/>
      <c r="U108" s="38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74" t="s">
        <v>404</v>
      </c>
      <c r="C109" s="187" t="s">
        <v>405</v>
      </c>
      <c r="D109" s="108">
        <v>5</v>
      </c>
      <c r="E109" s="108"/>
      <c r="F109" s="127"/>
      <c r="G109" s="128"/>
      <c r="H109" s="37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3"/>
      <c r="P109" s="383"/>
      <c r="Q109" s="383"/>
      <c r="R109" s="383"/>
      <c r="S109" s="383"/>
      <c r="T109" s="383"/>
      <c r="U109" s="38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74" t="s">
        <v>492</v>
      </c>
      <c r="C110" s="187" t="s">
        <v>372</v>
      </c>
      <c r="D110" s="108">
        <v>5</v>
      </c>
      <c r="E110" s="108"/>
      <c r="F110" s="127"/>
      <c r="G110" s="128"/>
      <c r="H110" s="37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3"/>
      <c r="P110" s="383"/>
      <c r="Q110" s="383"/>
      <c r="R110" s="383"/>
      <c r="S110" s="383"/>
      <c r="T110" s="383"/>
      <c r="U110" s="38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74" t="s">
        <v>343</v>
      </c>
      <c r="C111" s="126" t="s">
        <v>345</v>
      </c>
      <c r="D111" s="108">
        <v>5</v>
      </c>
      <c r="E111" s="108"/>
      <c r="F111" s="127"/>
      <c r="G111" s="128"/>
      <c r="H111" s="37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3"/>
      <c r="P111" s="383"/>
      <c r="Q111" s="383"/>
      <c r="R111" s="383"/>
      <c r="S111" s="383"/>
      <c r="T111" s="383"/>
      <c r="U111" s="38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74" t="s">
        <v>343</v>
      </c>
      <c r="C112" s="126" t="s">
        <v>347</v>
      </c>
      <c r="D112" s="108">
        <v>5</v>
      </c>
      <c r="E112" s="108"/>
      <c r="F112" s="127"/>
      <c r="G112" s="128"/>
      <c r="H112" s="37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3"/>
      <c r="P112" s="383"/>
      <c r="Q112" s="383"/>
      <c r="R112" s="383"/>
      <c r="S112" s="383"/>
      <c r="T112" s="383"/>
      <c r="U112" s="38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3"/>
      <c r="P113" s="383"/>
      <c r="Q113" s="383"/>
      <c r="R113" s="383"/>
      <c r="S113" s="383"/>
      <c r="T113" s="383"/>
      <c r="U113" s="38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3"/>
      <c r="P114" s="383"/>
      <c r="Q114" s="383"/>
      <c r="R114" s="383"/>
      <c r="S114" s="383"/>
      <c r="T114" s="383"/>
      <c r="U114" s="38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3"/>
      <c r="P115" s="383"/>
      <c r="Q115" s="383"/>
      <c r="R115" s="383"/>
      <c r="S115" s="383"/>
      <c r="T115" s="383"/>
      <c r="U115" s="38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3"/>
      <c r="P116" s="383"/>
      <c r="Q116" s="383"/>
      <c r="R116" s="383"/>
      <c r="S116" s="383"/>
      <c r="T116" s="383"/>
      <c r="U116" s="38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3"/>
      <c r="P117" s="383"/>
      <c r="Q117" s="383"/>
      <c r="R117" s="383"/>
      <c r="S117" s="383"/>
      <c r="T117" s="383"/>
      <c r="U117" s="38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3"/>
      <c r="P118" s="383"/>
      <c r="Q118" s="383"/>
      <c r="R118" s="383"/>
      <c r="S118" s="383"/>
      <c r="T118" s="383"/>
      <c r="U118" s="38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3"/>
      <c r="P119" s="383"/>
      <c r="Q119" s="383"/>
      <c r="R119" s="383"/>
      <c r="S119" s="383"/>
      <c r="T119" s="383"/>
      <c r="U119" s="38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5">
        <f t="shared" si="36"/>
        <v>0</v>
      </c>
      <c r="I120" s="129"/>
      <c r="J120" s="130" t="str">
        <f t="array" ref="J120">IF(ISERROR(G120/I120),"",G120/I120)</f>
        <v/>
      </c>
      <c r="K120" s="37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3"/>
      <c r="P120" s="383"/>
      <c r="Q120" s="383"/>
      <c r="R120" s="383"/>
      <c r="S120" s="383"/>
      <c r="T120" s="383"/>
      <c r="U120" s="38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496" t="s">
        <v>224</v>
      </c>
      <c r="B121" s="497"/>
      <c r="C121" s="38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3"/>
      <c r="P122" s="383"/>
      <c r="Q122" s="383"/>
      <c r="R122" s="383"/>
      <c r="S122" s="383"/>
      <c r="T122" s="383"/>
      <c r="U122" s="38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3"/>
      <c r="P123" s="383"/>
      <c r="Q123" s="383"/>
      <c r="R123" s="383"/>
      <c r="S123" s="383"/>
      <c r="T123" s="383"/>
      <c r="U123" s="38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3"/>
      <c r="P124" s="383"/>
      <c r="Q124" s="383"/>
      <c r="R124" s="383"/>
      <c r="S124" s="383"/>
      <c r="T124" s="383"/>
      <c r="U124" s="38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3"/>
      <c r="P125" s="383"/>
      <c r="Q125" s="383"/>
      <c r="R125" s="383"/>
      <c r="S125" s="383"/>
      <c r="T125" s="383"/>
      <c r="U125" s="38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80" t="s">
        <v>203</v>
      </c>
      <c r="D126" s="108">
        <v>5.03</v>
      </c>
      <c r="E126" s="108"/>
      <c r="F126" s="127"/>
      <c r="G126" s="128"/>
      <c r="H126" s="37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3"/>
      <c r="P126" s="383"/>
      <c r="Q126" s="383"/>
      <c r="R126" s="383"/>
      <c r="S126" s="383"/>
      <c r="T126" s="383"/>
      <c r="U126" s="38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3"/>
      <c r="P127" s="383"/>
      <c r="Q127" s="383"/>
      <c r="R127" s="383"/>
      <c r="S127" s="383"/>
      <c r="T127" s="383"/>
      <c r="U127" s="38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3"/>
      <c r="P128" s="383"/>
      <c r="Q128" s="383"/>
      <c r="R128" s="383"/>
      <c r="S128" s="383"/>
      <c r="T128" s="383"/>
      <c r="U128" s="38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80" t="s">
        <v>228</v>
      </c>
      <c r="D129" s="108">
        <v>5.03</v>
      </c>
      <c r="E129" s="108"/>
      <c r="F129" s="127"/>
      <c r="G129" s="128"/>
      <c r="H129" s="37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3"/>
      <c r="P129" s="383"/>
      <c r="Q129" s="383"/>
      <c r="R129" s="383"/>
      <c r="S129" s="383"/>
      <c r="T129" s="383"/>
      <c r="U129" s="38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380" t="s">
        <v>212</v>
      </c>
      <c r="D130" s="108">
        <v>5.03</v>
      </c>
      <c r="E130" s="108"/>
      <c r="F130" s="127"/>
      <c r="G130" s="128"/>
      <c r="H130" s="37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3"/>
      <c r="P130" s="383"/>
      <c r="Q130" s="383"/>
      <c r="R130" s="383"/>
      <c r="S130" s="383"/>
      <c r="T130" s="383"/>
      <c r="U130" s="38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80" t="s">
        <v>203</v>
      </c>
      <c r="D131" s="108">
        <v>5.03</v>
      </c>
      <c r="E131" s="108"/>
      <c r="F131" s="127"/>
      <c r="G131" s="128"/>
      <c r="H131" s="37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3"/>
      <c r="P131" s="383"/>
      <c r="Q131" s="383"/>
      <c r="R131" s="383"/>
      <c r="S131" s="383"/>
      <c r="T131" s="383"/>
      <c r="U131" s="38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80" t="s">
        <v>186</v>
      </c>
      <c r="D132" s="108">
        <v>5.03</v>
      </c>
      <c r="E132" s="108"/>
      <c r="F132" s="127"/>
      <c r="G132" s="128"/>
      <c r="H132" s="37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3"/>
      <c r="P132" s="383"/>
      <c r="Q132" s="383"/>
      <c r="R132" s="383"/>
      <c r="S132" s="383"/>
      <c r="T132" s="383"/>
      <c r="U132" s="38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80" t="s">
        <v>228</v>
      </c>
      <c r="D133" s="108">
        <v>5.03</v>
      </c>
      <c r="E133" s="108"/>
      <c r="F133" s="127"/>
      <c r="G133" s="128"/>
      <c r="H133" s="37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3"/>
      <c r="P133" s="383"/>
      <c r="Q133" s="383"/>
      <c r="R133" s="383"/>
      <c r="S133" s="383"/>
      <c r="T133" s="383"/>
      <c r="U133" s="38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80" t="s">
        <v>199</v>
      </c>
      <c r="D134" s="108">
        <v>5.03</v>
      </c>
      <c r="E134" s="108"/>
      <c r="F134" s="127"/>
      <c r="G134" s="128"/>
      <c r="H134" s="37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3"/>
      <c r="P134" s="383"/>
      <c r="Q134" s="383"/>
      <c r="R134" s="383"/>
      <c r="S134" s="383"/>
      <c r="T134" s="383"/>
      <c r="U134" s="38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3"/>
      <c r="P135" s="383"/>
      <c r="Q135" s="383"/>
      <c r="R135" s="383"/>
      <c r="S135" s="383"/>
      <c r="T135" s="383"/>
      <c r="U135" s="38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3"/>
      <c r="P136" s="383"/>
      <c r="Q136" s="383"/>
      <c r="R136" s="383"/>
      <c r="S136" s="383"/>
      <c r="T136" s="383"/>
      <c r="U136" s="38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38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5">
        <f t="shared" ref="H138:H144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3"/>
      <c r="P138" s="383"/>
      <c r="Q138" s="383"/>
      <c r="R138" s="383"/>
      <c r="S138" s="383"/>
      <c r="T138" s="383"/>
      <c r="U138" s="383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3"/>
      <c r="P139" s="383"/>
      <c r="Q139" s="383"/>
      <c r="R139" s="383"/>
      <c r="S139" s="383"/>
      <c r="T139" s="383"/>
      <c r="U139" s="38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3"/>
      <c r="P140" s="383"/>
      <c r="Q140" s="383"/>
      <c r="R140" s="383"/>
      <c r="S140" s="383"/>
      <c r="T140" s="383"/>
      <c r="U140" s="38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3"/>
      <c r="P141" s="383"/>
      <c r="Q141" s="383"/>
      <c r="R141" s="383"/>
      <c r="S141" s="383"/>
      <c r="T141" s="383"/>
      <c r="U141" s="38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3"/>
      <c r="P142" s="383"/>
      <c r="Q142" s="383"/>
      <c r="R142" s="383"/>
      <c r="S142" s="383"/>
      <c r="T142" s="383"/>
      <c r="U142" s="38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5">
        <f t="shared" si="55"/>
        <v>0</v>
      </c>
      <c r="I143" s="129"/>
      <c r="J143" s="130"/>
      <c r="K143" s="131"/>
      <c r="L143" s="129"/>
      <c r="M143" s="109"/>
      <c r="N143" s="130"/>
      <c r="O143" s="383"/>
      <c r="P143" s="383"/>
      <c r="Q143" s="383"/>
      <c r="R143" s="383"/>
      <c r="S143" s="383"/>
      <c r="T143" s="383"/>
      <c r="U143" s="38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375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383"/>
      <c r="P144" s="383"/>
      <c r="Q144" s="383"/>
      <c r="R144" s="383"/>
      <c r="S144" s="383"/>
      <c r="T144" s="383"/>
      <c r="U144" s="383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customHeight="1">
      <c r="A145" s="496" t="s">
        <v>234</v>
      </c>
      <c r="B145" s="497"/>
      <c r="C145" s="384" t="s">
        <v>202</v>
      </c>
      <c r="D145" s="143"/>
      <c r="E145" s="143"/>
      <c r="F145" s="144"/>
      <c r="G145" s="145">
        <f>SUM(G138:G144)</f>
        <v>272</v>
      </c>
      <c r="H145" s="146">
        <f>SUM(H138:H144)</f>
        <v>1370.88</v>
      </c>
      <c r="I145" s="146">
        <f>SUM(I138:I144)</f>
        <v>12.5</v>
      </c>
      <c r="J145" s="130">
        <f t="array" ref="J145">IF(ISERROR(G145/I145),"",G145/I145)</f>
        <v>21.76</v>
      </c>
      <c r="K145" s="146">
        <f>SUM(K138:K144)</f>
        <v>12.363636363636363</v>
      </c>
      <c r="L145" s="147"/>
      <c r="M145" s="150">
        <f>SUM(M138:M144)</f>
        <v>0.13636363636363669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1"/>
      <c r="D146" s="108">
        <v>3.65</v>
      </c>
      <c r="E146" s="108"/>
      <c r="F146" s="153"/>
      <c r="G146" s="128"/>
      <c r="H146" s="375">
        <f t="shared" ref="H146:H159" si="63">D146*G146</f>
        <v>0</v>
      </c>
      <c r="I146" s="129"/>
      <c r="J146" s="130" t="str">
        <f t="array" ref="J146">IF(ISERROR(G146/I146),"",G146/I146)</f>
        <v/>
      </c>
      <c r="K146" s="37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3"/>
      <c r="P146" s="383"/>
      <c r="Q146" s="383"/>
      <c r="R146" s="383"/>
      <c r="S146" s="383"/>
      <c r="T146" s="383"/>
      <c r="U146" s="383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1"/>
      <c r="D147" s="108">
        <v>6.58</v>
      </c>
      <c r="E147" s="108"/>
      <c r="F147" s="127"/>
      <c r="G147" s="128"/>
      <c r="H147" s="37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3"/>
      <c r="P147" s="383"/>
      <c r="Q147" s="383"/>
      <c r="R147" s="383"/>
      <c r="S147" s="383"/>
      <c r="T147" s="383"/>
      <c r="U147" s="383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81"/>
      <c r="D148" s="108">
        <v>7.8</v>
      </c>
      <c r="E148" s="108"/>
      <c r="F148" s="127"/>
      <c r="G148" s="128"/>
      <c r="H148" s="37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383"/>
      <c r="P148" s="383"/>
      <c r="Q148" s="383"/>
      <c r="R148" s="383"/>
      <c r="S148" s="383"/>
      <c r="T148" s="383"/>
      <c r="U148" s="383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381"/>
      <c r="D149" s="108">
        <v>4.4000000000000004</v>
      </c>
      <c r="E149" s="108"/>
      <c r="F149" s="127"/>
      <c r="G149" s="128"/>
      <c r="H149" s="37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383"/>
      <c r="P149" s="383"/>
      <c r="Q149" s="383"/>
      <c r="R149" s="383"/>
      <c r="S149" s="383"/>
      <c r="T149" s="383"/>
      <c r="U149" s="38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7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3"/>
      <c r="P150" s="383"/>
      <c r="Q150" s="383"/>
      <c r="R150" s="383"/>
      <c r="S150" s="383"/>
      <c r="T150" s="383"/>
      <c r="U150" s="383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1" t="s">
        <v>239</v>
      </c>
      <c r="C151" s="381" t="s">
        <v>179</v>
      </c>
      <c r="D151" s="108">
        <v>6.04</v>
      </c>
      <c r="E151" s="108"/>
      <c r="F151" s="127"/>
      <c r="G151" s="128"/>
      <c r="H151" s="37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3"/>
      <c r="P151" s="383"/>
      <c r="Q151" s="383"/>
      <c r="R151" s="383"/>
      <c r="S151" s="383"/>
      <c r="T151" s="383"/>
      <c r="U151" s="383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1" t="s">
        <v>239</v>
      </c>
      <c r="C152" s="381" t="s">
        <v>186</v>
      </c>
      <c r="D152" s="108">
        <v>6.04</v>
      </c>
      <c r="E152" s="108"/>
      <c r="F152" s="127"/>
      <c r="G152" s="128"/>
      <c r="H152" s="37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3"/>
      <c r="P152" s="383"/>
      <c r="Q152" s="383"/>
      <c r="R152" s="383"/>
      <c r="S152" s="383"/>
      <c r="T152" s="383"/>
      <c r="U152" s="383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1" t="s">
        <v>443</v>
      </c>
      <c r="C153" s="381" t="s">
        <v>179</v>
      </c>
      <c r="D153" s="108">
        <v>6</v>
      </c>
      <c r="E153" s="108"/>
      <c r="F153" s="127"/>
      <c r="G153" s="128"/>
      <c r="H153" s="375">
        <f t="shared" si="63"/>
        <v>0</v>
      </c>
      <c r="I153" s="129"/>
      <c r="J153" s="130"/>
      <c r="K153" s="131"/>
      <c r="L153" s="129"/>
      <c r="M153" s="109"/>
      <c r="N153" s="130"/>
      <c r="O153" s="383"/>
      <c r="P153" s="383"/>
      <c r="Q153" s="383"/>
      <c r="R153" s="383"/>
      <c r="S153" s="383"/>
      <c r="T153" s="383"/>
      <c r="U153" s="38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1" t="s">
        <v>443</v>
      </c>
      <c r="C154" s="381" t="s">
        <v>60</v>
      </c>
      <c r="D154" s="108">
        <v>6</v>
      </c>
      <c r="E154" s="108"/>
      <c r="F154" s="127"/>
      <c r="G154" s="128"/>
      <c r="H154" s="37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3"/>
      <c r="P154" s="383"/>
      <c r="Q154" s="383"/>
      <c r="R154" s="383"/>
      <c r="S154" s="383"/>
      <c r="T154" s="383"/>
      <c r="U154" s="383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74" t="s">
        <v>240</v>
      </c>
      <c r="C155" s="126"/>
      <c r="D155" s="108">
        <v>7.3</v>
      </c>
      <c r="E155" s="108"/>
      <c r="F155" s="127"/>
      <c r="G155" s="128"/>
      <c r="H155" s="37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3"/>
      <c r="P155" s="383"/>
      <c r="Q155" s="383"/>
      <c r="R155" s="383"/>
      <c r="S155" s="383"/>
      <c r="T155" s="383"/>
      <c r="U155" s="383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74" t="s">
        <v>241</v>
      </c>
      <c r="C156" s="126"/>
      <c r="D156" s="108">
        <f>78*120/1000</f>
        <v>9.36</v>
      </c>
      <c r="E156" s="108"/>
      <c r="F156" s="127"/>
      <c r="G156" s="128"/>
      <c r="H156" s="37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3"/>
      <c r="P156" s="383"/>
      <c r="Q156" s="383"/>
      <c r="R156" s="383"/>
      <c r="S156" s="383"/>
      <c r="T156" s="383"/>
      <c r="U156" s="383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74" t="s">
        <v>242</v>
      </c>
      <c r="C157" s="126"/>
      <c r="D157" s="108">
        <v>4.5</v>
      </c>
      <c r="E157" s="108"/>
      <c r="F157" s="127"/>
      <c r="G157" s="128"/>
      <c r="H157" s="375">
        <f t="shared" si="63"/>
        <v>0</v>
      </c>
      <c r="I157" s="129"/>
      <c r="J157" s="130"/>
      <c r="K157" s="131"/>
      <c r="L157" s="129"/>
      <c r="M157" s="109"/>
      <c r="N157" s="130"/>
      <c r="O157" s="383"/>
      <c r="P157" s="383"/>
      <c r="Q157" s="383"/>
      <c r="R157" s="383"/>
      <c r="S157" s="383"/>
      <c r="T157" s="383"/>
      <c r="U157" s="38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74" t="s">
        <v>243</v>
      </c>
      <c r="C158" s="126"/>
      <c r="D158" s="108">
        <v>4.5</v>
      </c>
      <c r="E158" s="108"/>
      <c r="F158" s="127"/>
      <c r="G158" s="128"/>
      <c r="H158" s="375">
        <f t="shared" si="63"/>
        <v>0</v>
      </c>
      <c r="I158" s="129"/>
      <c r="J158" s="130"/>
      <c r="K158" s="131"/>
      <c r="L158" s="129"/>
      <c r="M158" s="109"/>
      <c r="N158" s="130"/>
      <c r="O158" s="383"/>
      <c r="P158" s="383"/>
      <c r="Q158" s="383"/>
      <c r="R158" s="383"/>
      <c r="S158" s="383"/>
      <c r="T158" s="383"/>
      <c r="U158" s="383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75">
        <f t="shared" si="63"/>
        <v>0</v>
      </c>
      <c r="I159" s="129"/>
      <c r="J159" s="130"/>
      <c r="K159" s="131"/>
      <c r="L159" s="129"/>
      <c r="M159" s="109"/>
      <c r="N159" s="130"/>
      <c r="O159" s="383"/>
      <c r="P159" s="383"/>
      <c r="Q159" s="383"/>
      <c r="R159" s="383"/>
      <c r="S159" s="383"/>
      <c r="T159" s="383"/>
      <c r="U159" s="38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496" t="s">
        <v>244</v>
      </c>
      <c r="B160" s="497"/>
      <c r="C160" s="384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272</v>
      </c>
      <c r="H161" s="154">
        <f>SUM(H28,H86,H121,H137,H145,H160)</f>
        <v>1370.88</v>
      </c>
      <c r="I161" s="154">
        <f>SUM(I28,I86,I121,I137,I145,I160)</f>
        <v>12.5</v>
      </c>
      <c r="J161" s="155">
        <f t="array" ref="J161">IF(ISERROR(G161/I161),"",G161/I161)</f>
        <v>21.76</v>
      </c>
      <c r="K161" s="154">
        <f>SUM(K28,K86,K121,K137,K145,K160)</f>
        <v>12.363636363636363</v>
      </c>
      <c r="L161" s="155">
        <f>IF(ISERROR(G161/K161),"",G161/K161)</f>
        <v>22</v>
      </c>
      <c r="M161" s="154">
        <f t="shared" ref="M161:AA161" si="76">SUM(M28,M86,M121,M137,M145,M160)</f>
        <v>0.13636363636363669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377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377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377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377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377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377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377">
        <f>G161</f>
        <v>272</v>
      </c>
      <c r="C168" s="472" t="s">
        <v>269</v>
      </c>
      <c r="D168" s="471"/>
      <c r="E168" s="462">
        <f>H161</f>
        <v>1370.88</v>
      </c>
      <c r="F168" s="462"/>
      <c r="G168" s="462" t="s">
        <v>270</v>
      </c>
      <c r="H168" s="462"/>
      <c r="I168" s="490">
        <f>L161</f>
        <v>22</v>
      </c>
      <c r="J168" s="490"/>
      <c r="K168" s="492" t="s">
        <v>271</v>
      </c>
      <c r="L168" s="492"/>
      <c r="M168" s="490">
        <f>J161</f>
        <v>21.76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377">
        <f>I161+C167</f>
        <v>16.5</v>
      </c>
      <c r="C169" s="469" t="s">
        <v>251</v>
      </c>
      <c r="D169" s="470"/>
      <c r="E169" s="487">
        <f>K161+I167</f>
        <v>53.36363636363636</v>
      </c>
      <c r="F169" s="487"/>
      <c r="G169" s="462" t="s">
        <v>274</v>
      </c>
      <c r="H169" s="462"/>
      <c r="I169" s="490">
        <f>B169-E169</f>
        <v>-36.86363636363636</v>
      </c>
      <c r="J169" s="490"/>
      <c r="K169" s="492" t="s">
        <v>275</v>
      </c>
      <c r="L169" s="492"/>
      <c r="M169" s="493">
        <f>IF(ISERROR(I169/E169),"",I169/E169)</f>
        <v>-0.69080068143100504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377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296</v>
      </c>
      <c r="H174" s="381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374" t="s">
        <v>178</v>
      </c>
      <c r="C175" s="126" t="s">
        <v>179</v>
      </c>
      <c r="D175" s="108">
        <v>5.03</v>
      </c>
      <c r="E175" s="108"/>
      <c r="F175" s="127"/>
      <c r="G175" s="128"/>
      <c r="H175" s="37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383"/>
      <c r="P175" s="383"/>
      <c r="Q175" s="383"/>
      <c r="R175" s="383"/>
      <c r="S175" s="383"/>
      <c r="T175" s="383"/>
      <c r="U175" s="383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7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3"/>
      <c r="P176" s="383"/>
      <c r="Q176" s="383"/>
      <c r="R176" s="383"/>
      <c r="S176" s="383"/>
      <c r="T176" s="383"/>
      <c r="U176" s="383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7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3"/>
      <c r="P177" s="383"/>
      <c r="Q177" s="383"/>
      <c r="R177" s="383"/>
      <c r="S177" s="383"/>
      <c r="T177" s="383"/>
      <c r="U177" s="383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7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3"/>
      <c r="P178" s="383"/>
      <c r="Q178" s="383"/>
      <c r="R178" s="383"/>
      <c r="S178" s="383"/>
      <c r="T178" s="383"/>
      <c r="U178" s="38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37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383"/>
      <c r="P179" s="383"/>
      <c r="Q179" s="383"/>
      <c r="R179" s="383"/>
      <c r="S179" s="383"/>
      <c r="T179" s="383"/>
      <c r="U179" s="38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7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3"/>
      <c r="P180" s="383"/>
      <c r="Q180" s="383"/>
      <c r="R180" s="383"/>
      <c r="S180" s="383"/>
      <c r="T180" s="383"/>
      <c r="U180" s="38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7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3"/>
      <c r="P181" s="383"/>
      <c r="Q181" s="383"/>
      <c r="R181" s="383"/>
      <c r="S181" s="383"/>
      <c r="T181" s="383"/>
      <c r="U181" s="383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7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3"/>
      <c r="P182" s="383"/>
      <c r="Q182" s="383"/>
      <c r="R182" s="383"/>
      <c r="S182" s="383"/>
      <c r="T182" s="383"/>
      <c r="U182" s="383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75">
        <f t="shared" si="77"/>
        <v>0</v>
      </c>
      <c r="I183" s="37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3"/>
      <c r="P183" s="383"/>
      <c r="Q183" s="383"/>
      <c r="R183" s="383"/>
      <c r="S183" s="383"/>
      <c r="T183" s="383"/>
      <c r="U183" s="383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75">
        <f t="shared" si="77"/>
        <v>0</v>
      </c>
      <c r="I184" s="37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3"/>
      <c r="P184" s="383"/>
      <c r="Q184" s="383"/>
      <c r="R184" s="383"/>
      <c r="S184" s="383"/>
      <c r="T184" s="383"/>
      <c r="U184" s="383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7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3"/>
      <c r="P185" s="383"/>
      <c r="Q185" s="383"/>
      <c r="R185" s="383"/>
      <c r="S185" s="383"/>
      <c r="T185" s="383"/>
      <c r="U185" s="383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7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3"/>
      <c r="P186" s="383"/>
      <c r="Q186" s="383"/>
      <c r="R186" s="383"/>
      <c r="S186" s="383"/>
      <c r="T186" s="383"/>
      <c r="U186" s="383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7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3"/>
      <c r="P187" s="383"/>
      <c r="Q187" s="383"/>
      <c r="R187" s="383"/>
      <c r="S187" s="383"/>
      <c r="T187" s="383"/>
      <c r="U187" s="383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7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3"/>
      <c r="P188" s="383"/>
      <c r="Q188" s="383"/>
      <c r="R188" s="383"/>
      <c r="S188" s="383"/>
      <c r="T188" s="383"/>
      <c r="U188" s="383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7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3"/>
      <c r="P189" s="383"/>
      <c r="Q189" s="383"/>
      <c r="R189" s="383"/>
      <c r="S189" s="383"/>
      <c r="T189" s="383"/>
      <c r="U189" s="383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1" t="s">
        <v>190</v>
      </c>
      <c r="D190" s="108">
        <v>4.8</v>
      </c>
      <c r="E190" s="108"/>
      <c r="F190" s="127"/>
      <c r="G190" s="128"/>
      <c r="H190" s="37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3"/>
      <c r="P190" s="383"/>
      <c r="Q190" s="383"/>
      <c r="R190" s="383"/>
      <c r="S190" s="383"/>
      <c r="T190" s="383"/>
      <c r="U190" s="383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1" t="s">
        <v>187</v>
      </c>
      <c r="D191" s="108">
        <v>4.8</v>
      </c>
      <c r="E191" s="108"/>
      <c r="F191" s="127"/>
      <c r="G191" s="128"/>
      <c r="H191" s="37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3"/>
      <c r="P191" s="383"/>
      <c r="Q191" s="383"/>
      <c r="R191" s="383"/>
      <c r="S191" s="383"/>
      <c r="T191" s="383"/>
      <c r="U191" s="383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1" t="s">
        <v>179</v>
      </c>
      <c r="D192" s="108">
        <v>4.8</v>
      </c>
      <c r="E192" s="108"/>
      <c r="F192" s="127"/>
      <c r="G192" s="128"/>
      <c r="H192" s="37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3"/>
      <c r="P192" s="383"/>
      <c r="Q192" s="383"/>
      <c r="R192" s="383"/>
      <c r="S192" s="383"/>
      <c r="T192" s="383"/>
      <c r="U192" s="38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1" t="s">
        <v>199</v>
      </c>
      <c r="D193" s="108">
        <v>4.8</v>
      </c>
      <c r="E193" s="108"/>
      <c r="F193" s="127"/>
      <c r="G193" s="128"/>
      <c r="H193" s="37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3"/>
      <c r="P193" s="383"/>
      <c r="Q193" s="383"/>
      <c r="R193" s="383"/>
      <c r="S193" s="383"/>
      <c r="T193" s="383"/>
      <c r="U193" s="38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7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3"/>
      <c r="P194" s="383"/>
      <c r="Q194" s="383"/>
      <c r="R194" s="383"/>
      <c r="S194" s="383"/>
      <c r="T194" s="383"/>
      <c r="U194" s="383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7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3"/>
      <c r="P195" s="383"/>
      <c r="Q195" s="383"/>
      <c r="R195" s="383"/>
      <c r="S195" s="383"/>
      <c r="T195" s="383"/>
      <c r="U195" s="383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496" t="s">
        <v>201</v>
      </c>
      <c r="B196" s="497"/>
      <c r="C196" s="38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74" t="s">
        <v>206</v>
      </c>
      <c r="C197" s="126" t="s">
        <v>199</v>
      </c>
      <c r="D197" s="108">
        <v>5.03</v>
      </c>
      <c r="E197" s="108"/>
      <c r="F197" s="127"/>
      <c r="G197" s="128"/>
      <c r="H197" s="37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79"/>
      <c r="P197" s="379"/>
      <c r="Q197" s="379"/>
      <c r="R197" s="379"/>
      <c r="S197" s="379"/>
      <c r="T197" s="379"/>
      <c r="U197" s="379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74" t="s">
        <v>425</v>
      </c>
      <c r="C198" s="187" t="s">
        <v>427</v>
      </c>
      <c r="D198" s="108">
        <v>5.03</v>
      </c>
      <c r="E198" s="108"/>
      <c r="F198" s="127"/>
      <c r="G198" s="128"/>
      <c r="H198" s="37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79"/>
      <c r="P198" s="379"/>
      <c r="Q198" s="379"/>
      <c r="R198" s="379"/>
      <c r="S198" s="379"/>
      <c r="T198" s="379"/>
      <c r="U198" s="379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74" t="s">
        <v>206</v>
      </c>
      <c r="C199" s="126" t="s">
        <v>186</v>
      </c>
      <c r="D199" s="108">
        <v>5.03</v>
      </c>
      <c r="E199" s="108"/>
      <c r="F199" s="127"/>
      <c r="G199" s="128"/>
      <c r="H199" s="37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79"/>
      <c r="P199" s="379"/>
      <c r="Q199" s="379"/>
      <c r="R199" s="379"/>
      <c r="S199" s="379"/>
      <c r="T199" s="379"/>
      <c r="U199" s="379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74" t="s">
        <v>206</v>
      </c>
      <c r="C200" s="126" t="s">
        <v>203</v>
      </c>
      <c r="D200" s="108">
        <v>5.03</v>
      </c>
      <c r="E200" s="108"/>
      <c r="F200" s="127"/>
      <c r="G200" s="128"/>
      <c r="H200" s="37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79"/>
      <c r="P200" s="379"/>
      <c r="Q200" s="379"/>
      <c r="R200" s="379"/>
      <c r="S200" s="379"/>
      <c r="T200" s="379"/>
      <c r="U200" s="379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74" t="s">
        <v>206</v>
      </c>
      <c r="C201" s="126" t="s">
        <v>207</v>
      </c>
      <c r="D201" s="108">
        <v>5.03</v>
      </c>
      <c r="E201" s="108"/>
      <c r="F201" s="127"/>
      <c r="G201" s="128"/>
      <c r="H201" s="37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79"/>
      <c r="P201" s="379"/>
      <c r="Q201" s="379"/>
      <c r="R201" s="379"/>
      <c r="S201" s="379"/>
      <c r="T201" s="379"/>
      <c r="U201" s="379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74" t="s">
        <v>414</v>
      </c>
      <c r="C202" s="187" t="s">
        <v>415</v>
      </c>
      <c r="D202" s="108">
        <v>5.03</v>
      </c>
      <c r="E202" s="108"/>
      <c r="F202" s="127"/>
      <c r="G202" s="128"/>
      <c r="H202" s="37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79"/>
      <c r="P202" s="379"/>
      <c r="Q202" s="379"/>
      <c r="R202" s="379"/>
      <c r="S202" s="379"/>
      <c r="T202" s="379"/>
      <c r="U202" s="379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74" t="s">
        <v>414</v>
      </c>
      <c r="C203" s="187" t="s">
        <v>416</v>
      </c>
      <c r="D203" s="108">
        <v>5.03</v>
      </c>
      <c r="E203" s="108"/>
      <c r="F203" s="127"/>
      <c r="G203" s="128"/>
      <c r="H203" s="37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79"/>
      <c r="P203" s="379"/>
      <c r="Q203" s="379"/>
      <c r="R203" s="379"/>
      <c r="S203" s="379"/>
      <c r="T203" s="379"/>
      <c r="U203" s="379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74" t="s">
        <v>414</v>
      </c>
      <c r="C204" s="187" t="s">
        <v>61</v>
      </c>
      <c r="D204" s="108">
        <v>5.03</v>
      </c>
      <c r="E204" s="108"/>
      <c r="F204" s="127"/>
      <c r="G204" s="128"/>
      <c r="H204" s="37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9"/>
      <c r="P204" s="379"/>
      <c r="Q204" s="379"/>
      <c r="R204" s="379"/>
      <c r="S204" s="379"/>
      <c r="T204" s="379"/>
      <c r="U204" s="37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74" t="s">
        <v>208</v>
      </c>
      <c r="C205" s="126" t="s">
        <v>179</v>
      </c>
      <c r="D205" s="108">
        <v>5.08</v>
      </c>
      <c r="E205" s="108"/>
      <c r="F205" s="127"/>
      <c r="G205" s="128"/>
      <c r="H205" s="37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79"/>
      <c r="P205" s="379"/>
      <c r="Q205" s="379"/>
      <c r="R205" s="379"/>
      <c r="S205" s="379"/>
      <c r="T205" s="379"/>
      <c r="U205" s="379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74" t="s">
        <v>208</v>
      </c>
      <c r="C206" s="126" t="s">
        <v>204</v>
      </c>
      <c r="D206" s="108">
        <v>5.08</v>
      </c>
      <c r="E206" s="108"/>
      <c r="F206" s="127"/>
      <c r="G206" s="128"/>
      <c r="H206" s="37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79"/>
      <c r="P206" s="379"/>
      <c r="Q206" s="379"/>
      <c r="R206" s="379"/>
      <c r="S206" s="379"/>
      <c r="T206" s="379"/>
      <c r="U206" s="379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74" t="s">
        <v>208</v>
      </c>
      <c r="C207" s="126" t="s">
        <v>205</v>
      </c>
      <c r="D207" s="108">
        <v>5.08</v>
      </c>
      <c r="E207" s="108"/>
      <c r="F207" s="127"/>
      <c r="G207" s="128"/>
      <c r="H207" s="37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79"/>
      <c r="P207" s="379"/>
      <c r="Q207" s="379"/>
      <c r="R207" s="379"/>
      <c r="S207" s="379"/>
      <c r="T207" s="379"/>
      <c r="U207" s="379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74" t="s">
        <v>208</v>
      </c>
      <c r="C208" s="126" t="s">
        <v>186</v>
      </c>
      <c r="D208" s="108">
        <v>5.08</v>
      </c>
      <c r="E208" s="108"/>
      <c r="F208" s="127"/>
      <c r="G208" s="128"/>
      <c r="H208" s="37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9"/>
      <c r="P208" s="379"/>
      <c r="Q208" s="379"/>
      <c r="R208" s="379"/>
      <c r="S208" s="379"/>
      <c r="T208" s="379"/>
      <c r="U208" s="37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74" t="s">
        <v>208</v>
      </c>
      <c r="C209" s="126" t="s">
        <v>203</v>
      </c>
      <c r="D209" s="108">
        <v>5.08</v>
      </c>
      <c r="E209" s="108"/>
      <c r="F209" s="127"/>
      <c r="G209" s="128"/>
      <c r="H209" s="37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9"/>
      <c r="P209" s="379"/>
      <c r="Q209" s="379"/>
      <c r="R209" s="379"/>
      <c r="S209" s="379"/>
      <c r="T209" s="379"/>
      <c r="U209" s="37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74" t="s">
        <v>208</v>
      </c>
      <c r="C210" s="126" t="s">
        <v>199</v>
      </c>
      <c r="D210" s="108">
        <v>5.08</v>
      </c>
      <c r="E210" s="108"/>
      <c r="F210" s="127"/>
      <c r="G210" s="128"/>
      <c r="H210" s="37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3"/>
      <c r="P210" s="383"/>
      <c r="Q210" s="383"/>
      <c r="R210" s="383"/>
      <c r="S210" s="383"/>
      <c r="T210" s="383"/>
      <c r="U210" s="3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74" t="s">
        <v>208</v>
      </c>
      <c r="C211" s="126" t="s">
        <v>187</v>
      </c>
      <c r="D211" s="108">
        <v>5.08</v>
      </c>
      <c r="E211" s="108"/>
      <c r="F211" s="127"/>
      <c r="G211" s="128"/>
      <c r="H211" s="37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9"/>
      <c r="P211" s="379"/>
      <c r="Q211" s="379"/>
      <c r="R211" s="379"/>
      <c r="S211" s="379"/>
      <c r="T211" s="379"/>
      <c r="U211" s="37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74" t="s">
        <v>208</v>
      </c>
      <c r="C212" s="126" t="s">
        <v>207</v>
      </c>
      <c r="D212" s="108">
        <v>5.08</v>
      </c>
      <c r="E212" s="108"/>
      <c r="F212" s="127"/>
      <c r="G212" s="128"/>
      <c r="H212" s="37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3"/>
      <c r="P212" s="383"/>
      <c r="Q212" s="383"/>
      <c r="R212" s="383"/>
      <c r="S212" s="383"/>
      <c r="T212" s="383"/>
      <c r="U212" s="3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74" t="s">
        <v>209</v>
      </c>
      <c r="C213" s="126" t="s">
        <v>194</v>
      </c>
      <c r="D213" s="108">
        <v>5.03</v>
      </c>
      <c r="E213" s="108"/>
      <c r="F213" s="127"/>
      <c r="G213" s="128"/>
      <c r="H213" s="37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79"/>
      <c r="P213" s="379"/>
      <c r="Q213" s="379"/>
      <c r="R213" s="379"/>
      <c r="S213" s="379"/>
      <c r="T213" s="379"/>
      <c r="U213" s="37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74" t="s">
        <v>209</v>
      </c>
      <c r="C214" s="126" t="s">
        <v>179</v>
      </c>
      <c r="D214" s="108">
        <v>5.03</v>
      </c>
      <c r="E214" s="108"/>
      <c r="F214" s="127"/>
      <c r="G214" s="128"/>
      <c r="H214" s="37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79"/>
      <c r="P214" s="379"/>
      <c r="Q214" s="379"/>
      <c r="R214" s="379"/>
      <c r="S214" s="379"/>
      <c r="T214" s="379"/>
      <c r="U214" s="37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74" t="s">
        <v>209</v>
      </c>
      <c r="C215" s="126" t="s">
        <v>195</v>
      </c>
      <c r="D215" s="108">
        <v>5.03</v>
      </c>
      <c r="E215" s="108"/>
      <c r="F215" s="127"/>
      <c r="G215" s="128"/>
      <c r="H215" s="37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9"/>
      <c r="P215" s="379"/>
      <c r="Q215" s="379"/>
      <c r="R215" s="379"/>
      <c r="S215" s="379"/>
      <c r="T215" s="379"/>
      <c r="U215" s="37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74" t="s">
        <v>209</v>
      </c>
      <c r="C216" s="126" t="s">
        <v>204</v>
      </c>
      <c r="D216" s="108">
        <v>5.03</v>
      </c>
      <c r="E216" s="108"/>
      <c r="F216" s="127"/>
      <c r="G216" s="128"/>
      <c r="H216" s="37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9"/>
      <c r="P216" s="379"/>
      <c r="Q216" s="379"/>
      <c r="R216" s="379"/>
      <c r="S216" s="379"/>
      <c r="T216" s="379"/>
      <c r="U216" s="37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74" t="s">
        <v>382</v>
      </c>
      <c r="C217" s="187" t="s">
        <v>383</v>
      </c>
      <c r="D217" s="108">
        <v>5.03</v>
      </c>
      <c r="E217" s="108"/>
      <c r="F217" s="127"/>
      <c r="G217" s="128"/>
      <c r="H217" s="37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79"/>
      <c r="P217" s="379"/>
      <c r="Q217" s="379"/>
      <c r="R217" s="379"/>
      <c r="S217" s="379"/>
      <c r="T217" s="379"/>
      <c r="U217" s="379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74" t="s">
        <v>382</v>
      </c>
      <c r="C218" s="187" t="s">
        <v>384</v>
      </c>
      <c r="D218" s="108">
        <v>5.03</v>
      </c>
      <c r="E218" s="108"/>
      <c r="F218" s="127"/>
      <c r="G218" s="128"/>
      <c r="H218" s="37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79"/>
      <c r="P218" s="379"/>
      <c r="Q218" s="379"/>
      <c r="R218" s="379"/>
      <c r="S218" s="379"/>
      <c r="T218" s="379"/>
      <c r="U218" s="379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74" t="s">
        <v>382</v>
      </c>
      <c r="C219" s="187" t="s">
        <v>389</v>
      </c>
      <c r="D219" s="108">
        <v>5.03</v>
      </c>
      <c r="E219" s="108"/>
      <c r="F219" s="127"/>
      <c r="G219" s="128"/>
      <c r="H219" s="37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9"/>
      <c r="P219" s="379"/>
      <c r="Q219" s="379"/>
      <c r="R219" s="379"/>
      <c r="S219" s="379"/>
      <c r="T219" s="379"/>
      <c r="U219" s="37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74" t="s">
        <v>382</v>
      </c>
      <c r="C220" s="187" t="s">
        <v>391</v>
      </c>
      <c r="D220" s="108">
        <v>5.03</v>
      </c>
      <c r="E220" s="108"/>
      <c r="F220" s="127"/>
      <c r="G220" s="128"/>
      <c r="H220" s="37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9"/>
      <c r="P220" s="379"/>
      <c r="Q220" s="379"/>
      <c r="R220" s="379"/>
      <c r="S220" s="379"/>
      <c r="T220" s="379"/>
      <c r="U220" s="37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74" t="s">
        <v>418</v>
      </c>
      <c r="C221" s="187" t="s">
        <v>364</v>
      </c>
      <c r="D221" s="108">
        <v>5.03</v>
      </c>
      <c r="E221" s="108"/>
      <c r="F221" s="127"/>
      <c r="G221" s="128"/>
      <c r="H221" s="37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79"/>
      <c r="P221" s="379"/>
      <c r="Q221" s="379"/>
      <c r="R221" s="379"/>
      <c r="S221" s="379"/>
      <c r="T221" s="379"/>
      <c r="U221" s="37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74" t="s">
        <v>418</v>
      </c>
      <c r="C222" s="187" t="s">
        <v>365</v>
      </c>
      <c r="D222" s="108">
        <v>5.03</v>
      </c>
      <c r="E222" s="108"/>
      <c r="F222" s="127"/>
      <c r="G222" s="128"/>
      <c r="H222" s="37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79"/>
      <c r="P222" s="379"/>
      <c r="Q222" s="379"/>
      <c r="R222" s="379"/>
      <c r="S222" s="379"/>
      <c r="T222" s="379"/>
      <c r="U222" s="37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74" t="s">
        <v>418</v>
      </c>
      <c r="C223" s="187" t="s">
        <v>366</v>
      </c>
      <c r="D223" s="108">
        <v>5.03</v>
      </c>
      <c r="E223" s="108"/>
      <c r="F223" s="127"/>
      <c r="G223" s="128"/>
      <c r="H223" s="37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9"/>
      <c r="P223" s="379"/>
      <c r="Q223" s="379"/>
      <c r="R223" s="379"/>
      <c r="S223" s="379"/>
      <c r="T223" s="379"/>
      <c r="U223" s="37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74" t="s">
        <v>418</v>
      </c>
      <c r="C224" s="187" t="s">
        <v>367</v>
      </c>
      <c r="D224" s="108">
        <v>5.03</v>
      </c>
      <c r="E224" s="108"/>
      <c r="F224" s="127"/>
      <c r="G224" s="128"/>
      <c r="H224" s="37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9"/>
      <c r="P224" s="379"/>
      <c r="Q224" s="379"/>
      <c r="R224" s="379"/>
      <c r="S224" s="379"/>
      <c r="T224" s="379"/>
      <c r="U224" s="37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7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3"/>
      <c r="P225" s="383"/>
      <c r="Q225" s="383"/>
      <c r="R225" s="383"/>
      <c r="S225" s="383"/>
      <c r="T225" s="383"/>
      <c r="U225" s="383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7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3"/>
      <c r="P226" s="383"/>
      <c r="Q226" s="383"/>
      <c r="R226" s="383"/>
      <c r="S226" s="383"/>
      <c r="T226" s="383"/>
      <c r="U226" s="383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7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3"/>
      <c r="P227" s="383"/>
      <c r="Q227" s="383"/>
      <c r="R227" s="383"/>
      <c r="S227" s="383"/>
      <c r="T227" s="383"/>
      <c r="U227" s="383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7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3"/>
      <c r="P228" s="383"/>
      <c r="Q228" s="383"/>
      <c r="R228" s="383"/>
      <c r="S228" s="383"/>
      <c r="T228" s="383"/>
      <c r="U228" s="38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7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3"/>
      <c r="P229" s="383"/>
      <c r="Q229" s="383"/>
      <c r="R229" s="383"/>
      <c r="S229" s="383"/>
      <c r="T229" s="383"/>
      <c r="U229" s="38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7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3"/>
      <c r="P230" s="383"/>
      <c r="Q230" s="383"/>
      <c r="R230" s="383"/>
      <c r="S230" s="383"/>
      <c r="T230" s="383"/>
      <c r="U230" s="38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7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3"/>
      <c r="P231" s="383"/>
      <c r="Q231" s="383"/>
      <c r="R231" s="383"/>
      <c r="S231" s="383"/>
      <c r="T231" s="383"/>
      <c r="U231" s="38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7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3"/>
      <c r="P232" s="383"/>
      <c r="Q232" s="383"/>
      <c r="R232" s="383"/>
      <c r="S232" s="383"/>
      <c r="T232" s="383"/>
      <c r="U232" s="38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7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3"/>
      <c r="P233" s="383"/>
      <c r="Q233" s="383"/>
      <c r="R233" s="383"/>
      <c r="S233" s="383"/>
      <c r="T233" s="383"/>
      <c r="U233" s="38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7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3"/>
      <c r="P234" s="383"/>
      <c r="Q234" s="383"/>
      <c r="R234" s="383"/>
      <c r="S234" s="383"/>
      <c r="T234" s="383"/>
      <c r="U234" s="38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37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3"/>
      <c r="P235" s="383"/>
      <c r="Q235" s="383"/>
      <c r="R235" s="383"/>
      <c r="S235" s="383"/>
      <c r="T235" s="383"/>
      <c r="U235" s="383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7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3"/>
      <c r="P236" s="383"/>
      <c r="Q236" s="383"/>
      <c r="R236" s="383"/>
      <c r="S236" s="383"/>
      <c r="T236" s="383"/>
      <c r="U236" s="383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7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3"/>
      <c r="P237" s="383"/>
      <c r="Q237" s="383"/>
      <c r="R237" s="383"/>
      <c r="S237" s="383"/>
      <c r="T237" s="383"/>
      <c r="U237" s="383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7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3"/>
      <c r="P238" s="383"/>
      <c r="Q238" s="383"/>
      <c r="R238" s="383"/>
      <c r="S238" s="383"/>
      <c r="T238" s="383"/>
      <c r="U238" s="383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7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3"/>
      <c r="P239" s="383"/>
      <c r="Q239" s="383"/>
      <c r="R239" s="383"/>
      <c r="S239" s="383"/>
      <c r="T239" s="383"/>
      <c r="U239" s="38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7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3"/>
      <c r="P240" s="383"/>
      <c r="Q240" s="383"/>
      <c r="R240" s="383"/>
      <c r="S240" s="383"/>
      <c r="T240" s="383"/>
      <c r="U240" s="383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7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3"/>
      <c r="P241" s="383"/>
      <c r="Q241" s="383"/>
      <c r="R241" s="383"/>
      <c r="S241" s="383"/>
      <c r="T241" s="383"/>
      <c r="U241" s="383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7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3"/>
      <c r="P242" s="383"/>
      <c r="Q242" s="383"/>
      <c r="R242" s="383"/>
      <c r="S242" s="383"/>
      <c r="T242" s="383"/>
      <c r="U242" s="383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7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3"/>
      <c r="P243" s="383"/>
      <c r="Q243" s="383"/>
      <c r="R243" s="383"/>
      <c r="S243" s="383"/>
      <c r="T243" s="383"/>
      <c r="U243" s="38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7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3"/>
      <c r="P244" s="383"/>
      <c r="Q244" s="383"/>
      <c r="R244" s="383"/>
      <c r="S244" s="383"/>
      <c r="T244" s="383"/>
      <c r="U244" s="383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7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3"/>
      <c r="P245" s="383"/>
      <c r="Q245" s="383"/>
      <c r="R245" s="383"/>
      <c r="S245" s="383"/>
      <c r="T245" s="383"/>
      <c r="U245" s="383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7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3"/>
      <c r="P246" s="383"/>
      <c r="Q246" s="383"/>
      <c r="R246" s="383"/>
      <c r="S246" s="383"/>
      <c r="T246" s="383"/>
      <c r="U246" s="38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7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3"/>
      <c r="P247" s="383"/>
      <c r="Q247" s="383"/>
      <c r="R247" s="383"/>
      <c r="S247" s="383"/>
      <c r="T247" s="383"/>
      <c r="U247" s="38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7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3"/>
      <c r="P248" s="383"/>
      <c r="Q248" s="383"/>
      <c r="R248" s="383"/>
      <c r="S248" s="383"/>
      <c r="T248" s="383"/>
      <c r="U248" s="38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7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3"/>
      <c r="P249" s="383"/>
      <c r="Q249" s="383"/>
      <c r="R249" s="383"/>
      <c r="S249" s="383"/>
      <c r="T249" s="383"/>
      <c r="U249" s="38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7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3"/>
      <c r="P250" s="383"/>
      <c r="Q250" s="383"/>
      <c r="R250" s="383"/>
      <c r="S250" s="383"/>
      <c r="T250" s="383"/>
      <c r="U250" s="38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7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3"/>
      <c r="P251" s="383"/>
      <c r="Q251" s="383"/>
      <c r="R251" s="383"/>
      <c r="S251" s="383"/>
      <c r="T251" s="383"/>
      <c r="U251" s="38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7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3"/>
      <c r="P252" s="383"/>
      <c r="Q252" s="383"/>
      <c r="R252" s="383"/>
      <c r="S252" s="383"/>
      <c r="T252" s="383"/>
      <c r="U252" s="38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7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3"/>
      <c r="P253" s="383"/>
      <c r="Q253" s="383"/>
      <c r="R253" s="383"/>
      <c r="S253" s="383"/>
      <c r="T253" s="383"/>
      <c r="U253" s="38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04" t="s">
        <v>216</v>
      </c>
      <c r="B254" s="504"/>
      <c r="C254" s="38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74" t="s">
        <v>217</v>
      </c>
      <c r="C255" s="126" t="s">
        <v>179</v>
      </c>
      <c r="D255" s="108">
        <v>5.03</v>
      </c>
      <c r="E255" s="108"/>
      <c r="F255" s="127"/>
      <c r="G255" s="128"/>
      <c r="H255" s="37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3"/>
      <c r="P255" s="383"/>
      <c r="Q255" s="383"/>
      <c r="R255" s="383"/>
      <c r="S255" s="383"/>
      <c r="T255" s="383"/>
      <c r="U255" s="383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74" t="s">
        <v>217</v>
      </c>
      <c r="C256" s="126" t="s">
        <v>186</v>
      </c>
      <c r="D256" s="108">
        <v>5.03</v>
      </c>
      <c r="E256" s="108"/>
      <c r="F256" s="127"/>
      <c r="G256" s="128"/>
      <c r="H256" s="37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3"/>
      <c r="P256" s="383"/>
      <c r="Q256" s="383"/>
      <c r="R256" s="383"/>
      <c r="S256" s="383"/>
      <c r="T256" s="383"/>
      <c r="U256" s="383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74" t="s">
        <v>217</v>
      </c>
      <c r="C257" s="126" t="s">
        <v>204</v>
      </c>
      <c r="D257" s="108">
        <v>5.03</v>
      </c>
      <c r="E257" s="108"/>
      <c r="F257" s="127"/>
      <c r="G257" s="128"/>
      <c r="H257" s="37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3"/>
      <c r="P257" s="383"/>
      <c r="Q257" s="383"/>
      <c r="R257" s="383"/>
      <c r="S257" s="383"/>
      <c r="T257" s="383"/>
      <c r="U257" s="383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7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3"/>
      <c r="P258" s="383"/>
      <c r="Q258" s="383"/>
      <c r="R258" s="383"/>
      <c r="S258" s="383"/>
      <c r="T258" s="383"/>
      <c r="U258" s="38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37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383"/>
      <c r="P259" s="383"/>
      <c r="Q259" s="383"/>
      <c r="R259" s="383"/>
      <c r="S259" s="383"/>
      <c r="T259" s="383"/>
      <c r="U259" s="38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37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3"/>
      <c r="P260" s="383"/>
      <c r="Q260" s="383"/>
      <c r="R260" s="383"/>
      <c r="S260" s="383"/>
      <c r="T260" s="383"/>
      <c r="U260" s="38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7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3"/>
      <c r="P261" s="383"/>
      <c r="Q261" s="383"/>
      <c r="R261" s="383"/>
      <c r="S261" s="383"/>
      <c r="T261" s="383"/>
      <c r="U261" s="38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37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3"/>
      <c r="P262" s="383"/>
      <c r="Q262" s="383"/>
      <c r="R262" s="383"/>
      <c r="S262" s="383"/>
      <c r="T262" s="383"/>
      <c r="U262" s="383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7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3"/>
      <c r="P263" s="383"/>
      <c r="Q263" s="383"/>
      <c r="R263" s="383"/>
      <c r="S263" s="383"/>
      <c r="T263" s="383"/>
      <c r="U263" s="383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7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3"/>
      <c r="P264" s="383"/>
      <c r="Q264" s="383"/>
      <c r="R264" s="383"/>
      <c r="S264" s="383"/>
      <c r="T264" s="383"/>
      <c r="U264" s="383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7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3"/>
      <c r="P265" s="383"/>
      <c r="Q265" s="383"/>
      <c r="R265" s="383"/>
      <c r="S265" s="383"/>
      <c r="T265" s="383"/>
      <c r="U265" s="38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7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3"/>
      <c r="P266" s="383"/>
      <c r="Q266" s="383"/>
      <c r="R266" s="383"/>
      <c r="S266" s="383"/>
      <c r="T266" s="383"/>
      <c r="U266" s="38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7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383"/>
      <c r="P267" s="383"/>
      <c r="Q267" s="383"/>
      <c r="R267" s="383"/>
      <c r="S267" s="383"/>
      <c r="T267" s="383"/>
      <c r="U267" s="383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7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3"/>
      <c r="P268" s="383"/>
      <c r="Q268" s="383"/>
      <c r="R268" s="383"/>
      <c r="S268" s="383"/>
      <c r="T268" s="383"/>
      <c r="U268" s="383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7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3"/>
      <c r="P269" s="383"/>
      <c r="Q269" s="383"/>
      <c r="R269" s="383"/>
      <c r="S269" s="383"/>
      <c r="T269" s="383"/>
      <c r="U269" s="383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7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3"/>
      <c r="P270" s="383"/>
      <c r="Q270" s="383"/>
      <c r="R270" s="383"/>
      <c r="S270" s="383"/>
      <c r="T270" s="383"/>
      <c r="U270" s="38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74" t="s">
        <v>222</v>
      </c>
      <c r="C271" s="126" t="s">
        <v>181</v>
      </c>
      <c r="D271" s="108">
        <v>9.36</v>
      </c>
      <c r="E271" s="108"/>
      <c r="F271" s="127"/>
      <c r="G271" s="128"/>
      <c r="H271" s="37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3"/>
      <c r="P271" s="383"/>
      <c r="Q271" s="383"/>
      <c r="R271" s="383"/>
      <c r="S271" s="383"/>
      <c r="T271" s="383"/>
      <c r="U271" s="383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74" t="s">
        <v>222</v>
      </c>
      <c r="C272" s="126" t="s">
        <v>179</v>
      </c>
      <c r="D272" s="108">
        <v>9.36</v>
      </c>
      <c r="E272" s="108"/>
      <c r="F272" s="127"/>
      <c r="G272" s="128"/>
      <c r="H272" s="37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3"/>
      <c r="P272" s="383"/>
      <c r="Q272" s="383"/>
      <c r="R272" s="383"/>
      <c r="S272" s="383"/>
      <c r="T272" s="383"/>
      <c r="U272" s="383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74" t="s">
        <v>222</v>
      </c>
      <c r="C273" s="126" t="s">
        <v>221</v>
      </c>
      <c r="D273" s="108">
        <v>9.36</v>
      </c>
      <c r="E273" s="108"/>
      <c r="F273" s="127"/>
      <c r="G273" s="128"/>
      <c r="H273" s="37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3"/>
      <c r="P273" s="383"/>
      <c r="Q273" s="383"/>
      <c r="R273" s="383"/>
      <c r="S273" s="383"/>
      <c r="T273" s="383"/>
      <c r="U273" s="383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74" t="s">
        <v>222</v>
      </c>
      <c r="C274" s="126" t="s">
        <v>186</v>
      </c>
      <c r="D274" s="108">
        <v>9.36</v>
      </c>
      <c r="E274" s="108"/>
      <c r="F274" s="127"/>
      <c r="G274" s="128"/>
      <c r="H274" s="37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3"/>
      <c r="P274" s="383"/>
      <c r="Q274" s="383"/>
      <c r="R274" s="383"/>
      <c r="S274" s="383"/>
      <c r="T274" s="383"/>
      <c r="U274" s="38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74" t="s">
        <v>393</v>
      </c>
      <c r="C275" s="187" t="s">
        <v>395</v>
      </c>
      <c r="D275" s="108">
        <v>5</v>
      </c>
      <c r="E275" s="108"/>
      <c r="F275" s="127"/>
      <c r="G275" s="128"/>
      <c r="H275" s="37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3"/>
      <c r="P275" s="383"/>
      <c r="Q275" s="383"/>
      <c r="R275" s="383"/>
      <c r="S275" s="383"/>
      <c r="T275" s="383"/>
      <c r="U275" s="383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74" t="s">
        <v>393</v>
      </c>
      <c r="C276" s="187" t="s">
        <v>402</v>
      </c>
      <c r="D276" s="108">
        <v>5</v>
      </c>
      <c r="E276" s="108"/>
      <c r="F276" s="127"/>
      <c r="G276" s="128"/>
      <c r="H276" s="37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3"/>
      <c r="P276" s="383"/>
      <c r="Q276" s="383"/>
      <c r="R276" s="383"/>
      <c r="S276" s="383"/>
      <c r="T276" s="383"/>
      <c r="U276" s="383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74" t="s">
        <v>404</v>
      </c>
      <c r="C277" s="187" t="s">
        <v>405</v>
      </c>
      <c r="D277" s="108">
        <v>5</v>
      </c>
      <c r="E277" s="108"/>
      <c r="F277" s="127"/>
      <c r="G277" s="128"/>
      <c r="H277" s="37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3"/>
      <c r="P277" s="383"/>
      <c r="Q277" s="383"/>
      <c r="R277" s="383"/>
      <c r="S277" s="383"/>
      <c r="T277" s="383"/>
      <c r="U277" s="38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74" t="s">
        <v>342</v>
      </c>
      <c r="C278" s="187" t="s">
        <v>372</v>
      </c>
      <c r="D278" s="108">
        <v>5</v>
      </c>
      <c r="E278" s="108"/>
      <c r="F278" s="127"/>
      <c r="G278" s="128"/>
      <c r="H278" s="37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3"/>
      <c r="P278" s="383"/>
      <c r="Q278" s="383"/>
      <c r="R278" s="383"/>
      <c r="S278" s="383"/>
      <c r="T278" s="383"/>
      <c r="U278" s="38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74" t="s">
        <v>343</v>
      </c>
      <c r="C279" s="126" t="s">
        <v>345</v>
      </c>
      <c r="D279" s="108">
        <v>5</v>
      </c>
      <c r="E279" s="108"/>
      <c r="F279" s="127"/>
      <c r="G279" s="128"/>
      <c r="H279" s="37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3"/>
      <c r="P279" s="383"/>
      <c r="Q279" s="383"/>
      <c r="R279" s="383"/>
      <c r="S279" s="383"/>
      <c r="T279" s="383"/>
      <c r="U279" s="38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74" t="s">
        <v>343</v>
      </c>
      <c r="C280" s="126" t="s">
        <v>347</v>
      </c>
      <c r="D280" s="108">
        <v>5</v>
      </c>
      <c r="E280" s="108"/>
      <c r="F280" s="127"/>
      <c r="G280" s="128"/>
      <c r="H280" s="37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3"/>
      <c r="P280" s="383"/>
      <c r="Q280" s="383"/>
      <c r="R280" s="383"/>
      <c r="S280" s="383"/>
      <c r="T280" s="383"/>
      <c r="U280" s="38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37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383"/>
      <c r="P281" s="383"/>
      <c r="Q281" s="383"/>
      <c r="R281" s="383"/>
      <c r="S281" s="383"/>
      <c r="T281" s="383"/>
      <c r="U281" s="383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37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383"/>
      <c r="P282" s="383"/>
      <c r="Q282" s="383"/>
      <c r="R282" s="383"/>
      <c r="S282" s="383"/>
      <c r="T282" s="383"/>
      <c r="U282" s="383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375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383"/>
      <c r="P283" s="383"/>
      <c r="Q283" s="383"/>
      <c r="R283" s="383"/>
      <c r="S283" s="383"/>
      <c r="T283" s="383"/>
      <c r="U283" s="383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>
        <v>42707</v>
      </c>
      <c r="G284" s="128">
        <f>70</f>
        <v>70</v>
      </c>
      <c r="H284" s="375">
        <f t="shared" si="116"/>
        <v>352.1</v>
      </c>
      <c r="I284" s="129">
        <f>70*2</f>
        <v>140</v>
      </c>
      <c r="J284" s="130"/>
      <c r="K284" s="131"/>
      <c r="L284" s="129">
        <v>24</v>
      </c>
      <c r="M284" s="109"/>
      <c r="N284" s="130"/>
      <c r="O284" s="383"/>
      <c r="P284" s="383"/>
      <c r="Q284" s="383"/>
      <c r="R284" s="383"/>
      <c r="S284" s="383"/>
      <c r="T284" s="383"/>
      <c r="U284" s="383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37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3"/>
      <c r="P285" s="383"/>
      <c r="Q285" s="383"/>
      <c r="R285" s="383"/>
      <c r="S285" s="383"/>
      <c r="T285" s="383"/>
      <c r="U285" s="38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75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3"/>
      <c r="P286" s="383"/>
      <c r="Q286" s="383"/>
      <c r="R286" s="383"/>
      <c r="S286" s="383"/>
      <c r="T286" s="383"/>
      <c r="U286" s="383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75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3"/>
      <c r="P287" s="383"/>
      <c r="Q287" s="383"/>
      <c r="R287" s="383"/>
      <c r="S287" s="383"/>
      <c r="T287" s="383"/>
      <c r="U287" s="383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75">
        <f t="shared" si="116"/>
        <v>0</v>
      </c>
      <c r="I288" s="129"/>
      <c r="J288" s="130" t="str">
        <f t="array" ref="J288">IF(ISERROR(G288/I288),"",G288/I288)</f>
        <v/>
      </c>
      <c r="K288" s="375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3"/>
      <c r="P288" s="383"/>
      <c r="Q288" s="383"/>
      <c r="R288" s="383"/>
      <c r="S288" s="383"/>
      <c r="T288" s="383"/>
      <c r="U288" s="383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384" t="s">
        <v>202</v>
      </c>
      <c r="D289" s="143"/>
      <c r="E289" s="143"/>
      <c r="F289" s="144"/>
      <c r="G289" s="145">
        <f>SUM(G255:G288)</f>
        <v>70</v>
      </c>
      <c r="H289" s="146">
        <f>SUM(H255:H288)</f>
        <v>352.1</v>
      </c>
      <c r="I289" s="146">
        <f>SUM(I255:I288)</f>
        <v>140</v>
      </c>
      <c r="J289" s="130">
        <f t="array" ref="J289">IF(ISERROR(G289/I289),"",G289/I289)</f>
        <v>0.5</v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7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3"/>
      <c r="P290" s="383"/>
      <c r="Q290" s="383"/>
      <c r="R290" s="383"/>
      <c r="S290" s="383"/>
      <c r="T290" s="383"/>
      <c r="U290" s="383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7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3"/>
      <c r="P291" s="383"/>
      <c r="Q291" s="383"/>
      <c r="R291" s="383"/>
      <c r="S291" s="383"/>
      <c r="T291" s="383"/>
      <c r="U291" s="383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7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3"/>
      <c r="P292" s="383"/>
      <c r="Q292" s="383"/>
      <c r="R292" s="383"/>
      <c r="S292" s="383"/>
      <c r="T292" s="383"/>
      <c r="U292" s="383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7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3"/>
      <c r="P293" s="383"/>
      <c r="Q293" s="383"/>
      <c r="R293" s="383"/>
      <c r="S293" s="383"/>
      <c r="T293" s="383"/>
      <c r="U293" s="38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80" t="s">
        <v>203</v>
      </c>
      <c r="D294" s="108">
        <v>5.03</v>
      </c>
      <c r="E294" s="108"/>
      <c r="F294" s="127"/>
      <c r="G294" s="128"/>
      <c r="H294" s="37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3"/>
      <c r="P294" s="383"/>
      <c r="Q294" s="383"/>
      <c r="R294" s="383"/>
      <c r="S294" s="383"/>
      <c r="T294" s="383"/>
      <c r="U294" s="38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7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3"/>
      <c r="P295" s="383"/>
      <c r="Q295" s="383"/>
      <c r="R295" s="383"/>
      <c r="S295" s="383"/>
      <c r="T295" s="383"/>
      <c r="U295" s="38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7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3"/>
      <c r="P296" s="383"/>
      <c r="Q296" s="383"/>
      <c r="R296" s="383"/>
      <c r="S296" s="383"/>
      <c r="T296" s="383"/>
      <c r="U296" s="38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80" t="s">
        <v>228</v>
      </c>
      <c r="D297" s="108">
        <v>5.03</v>
      </c>
      <c r="E297" s="108"/>
      <c r="F297" s="127"/>
      <c r="G297" s="128"/>
      <c r="H297" s="37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3"/>
      <c r="P297" s="383"/>
      <c r="Q297" s="383"/>
      <c r="R297" s="383"/>
      <c r="S297" s="383"/>
      <c r="T297" s="383"/>
      <c r="U297" s="38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80" t="s">
        <v>212</v>
      </c>
      <c r="D298" s="108">
        <v>5.03</v>
      </c>
      <c r="E298" s="108"/>
      <c r="F298" s="127"/>
      <c r="G298" s="128"/>
      <c r="H298" s="37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3"/>
      <c r="P298" s="383"/>
      <c r="Q298" s="383"/>
      <c r="R298" s="383"/>
      <c r="S298" s="383"/>
      <c r="T298" s="383"/>
      <c r="U298" s="38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80" t="s">
        <v>203</v>
      </c>
      <c r="D299" s="108">
        <v>5.03</v>
      </c>
      <c r="E299" s="108"/>
      <c r="F299" s="127"/>
      <c r="G299" s="128"/>
      <c r="H299" s="37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3"/>
      <c r="P299" s="383"/>
      <c r="Q299" s="383"/>
      <c r="R299" s="383"/>
      <c r="S299" s="383"/>
      <c r="T299" s="383"/>
      <c r="U299" s="38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80" t="s">
        <v>186</v>
      </c>
      <c r="D300" s="108">
        <v>5.03</v>
      </c>
      <c r="E300" s="108"/>
      <c r="F300" s="127"/>
      <c r="G300" s="128"/>
      <c r="H300" s="37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3"/>
      <c r="P300" s="383"/>
      <c r="Q300" s="383"/>
      <c r="R300" s="383"/>
      <c r="S300" s="383"/>
      <c r="T300" s="383"/>
      <c r="U300" s="38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80" t="s">
        <v>228</v>
      </c>
      <c r="D301" s="108">
        <v>5.03</v>
      </c>
      <c r="E301" s="108"/>
      <c r="F301" s="127"/>
      <c r="G301" s="128"/>
      <c r="H301" s="37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3"/>
      <c r="P301" s="383"/>
      <c r="Q301" s="383"/>
      <c r="R301" s="383"/>
      <c r="S301" s="383"/>
      <c r="T301" s="383"/>
      <c r="U301" s="38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80" t="s">
        <v>199</v>
      </c>
      <c r="D302" s="108">
        <v>5.03</v>
      </c>
      <c r="E302" s="108"/>
      <c r="F302" s="127"/>
      <c r="G302" s="128"/>
      <c r="H302" s="37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3"/>
      <c r="P302" s="383"/>
      <c r="Q302" s="383"/>
      <c r="R302" s="383"/>
      <c r="S302" s="383"/>
      <c r="T302" s="383"/>
      <c r="U302" s="38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7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3"/>
      <c r="P303" s="383"/>
      <c r="Q303" s="383"/>
      <c r="R303" s="383"/>
      <c r="S303" s="383"/>
      <c r="T303" s="383"/>
      <c r="U303" s="38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7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3"/>
      <c r="P304" s="383"/>
      <c r="Q304" s="383"/>
      <c r="R304" s="383"/>
      <c r="S304" s="383"/>
      <c r="T304" s="383"/>
      <c r="U304" s="38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38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>
        <v>42705</v>
      </c>
      <c r="G306" s="128">
        <f>108*4+66</f>
        <v>498</v>
      </c>
      <c r="H306" s="375">
        <f t="shared" ref="H306:H310" si="136">D306*G306</f>
        <v>2509.92</v>
      </c>
      <c r="I306" s="129">
        <f>5.5*4</f>
        <v>22</v>
      </c>
      <c r="J306" s="130">
        <f t="array" ref="J306">IF(ISERROR(G306/I306),"",G306/I306)</f>
        <v>22.636363636363637</v>
      </c>
      <c r="K306" s="131">
        <f t="array" ref="K306">IF(ISERROR(G306/L306),"",G306/L306)</f>
        <v>22.636363636363637</v>
      </c>
      <c r="L306" s="129">
        <v>22</v>
      </c>
      <c r="M306" s="109">
        <f t="shared" ref="M306:M310" si="137">IF(ISERROR(I306-K306),"",I306-K306)</f>
        <v>-0.63636363636363669</v>
      </c>
      <c r="N306" s="130">
        <f t="shared" ref="N306:N310" si="138">SUM(O306:U306)</f>
        <v>0</v>
      </c>
      <c r="O306" s="383"/>
      <c r="P306" s="383"/>
      <c r="Q306" s="383"/>
      <c r="R306" s="383"/>
      <c r="S306" s="383"/>
      <c r="T306" s="383"/>
      <c r="U306" s="383"/>
      <c r="V306" s="132">
        <f t="shared" ref="V306:V310" si="139">SUM(X306:AA306)</f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7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3"/>
      <c r="P307" s="383"/>
      <c r="Q307" s="383"/>
      <c r="R307" s="383"/>
      <c r="S307" s="383"/>
      <c r="T307" s="383"/>
      <c r="U307" s="383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>
        <v>42705</v>
      </c>
      <c r="G308" s="128">
        <f>108+108+108+76-76</f>
        <v>324</v>
      </c>
      <c r="H308" s="375">
        <f t="shared" si="136"/>
        <v>1632.96</v>
      </c>
      <c r="I308" s="129">
        <f>5*4</f>
        <v>20</v>
      </c>
      <c r="J308" s="130">
        <f t="array" ref="J308">IF(ISERROR(G308/I308),"",G308/I308)</f>
        <v>16.2</v>
      </c>
      <c r="K308" s="131">
        <f t="array" ref="K308">IF(ISERROR(G308/L308),"",G308/L308)</f>
        <v>14.727272727272727</v>
      </c>
      <c r="L308" s="129">
        <v>22</v>
      </c>
      <c r="M308" s="109">
        <f t="shared" si="137"/>
        <v>5.2727272727272734</v>
      </c>
      <c r="N308" s="130">
        <f t="shared" si="138"/>
        <v>0</v>
      </c>
      <c r="O308" s="383"/>
      <c r="P308" s="383"/>
      <c r="Q308" s="383"/>
      <c r="R308" s="383"/>
      <c r="S308" s="383"/>
      <c r="T308" s="383"/>
      <c r="U308" s="383"/>
      <c r="V308" s="132">
        <f t="shared" si="139"/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7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3"/>
      <c r="P309" s="383"/>
      <c r="Q309" s="383"/>
      <c r="R309" s="383"/>
      <c r="S309" s="383"/>
      <c r="T309" s="383"/>
      <c r="U309" s="38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7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3"/>
      <c r="P310" s="383"/>
      <c r="Q310" s="383"/>
      <c r="R310" s="383"/>
      <c r="S310" s="383"/>
      <c r="T310" s="383"/>
      <c r="U310" s="38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75"/>
      <c r="I311" s="129"/>
      <c r="J311" s="130"/>
      <c r="K311" s="131"/>
      <c r="L311" s="129"/>
      <c r="M311" s="109"/>
      <c r="N311" s="130"/>
      <c r="O311" s="383"/>
      <c r="P311" s="383"/>
      <c r="Q311" s="383"/>
      <c r="R311" s="383"/>
      <c r="S311" s="383"/>
      <c r="T311" s="383"/>
      <c r="U311" s="383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375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383"/>
      <c r="P312" s="383"/>
      <c r="Q312" s="383"/>
      <c r="R312" s="383"/>
      <c r="S312" s="383"/>
      <c r="T312" s="383"/>
      <c r="U312" s="383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customHeight="1">
      <c r="A313" s="496" t="s">
        <v>234</v>
      </c>
      <c r="B313" s="497"/>
      <c r="C313" s="384" t="s">
        <v>202</v>
      </c>
      <c r="D313" s="143"/>
      <c r="E313" s="143"/>
      <c r="F313" s="144"/>
      <c r="G313" s="145">
        <f>SUM(G306:G312)</f>
        <v>822</v>
      </c>
      <c r="H313" s="146">
        <f>SUM(H306:H312)</f>
        <v>4142.88</v>
      </c>
      <c r="I313" s="146">
        <f>SUM(I306:I312)</f>
        <v>42</v>
      </c>
      <c r="J313" s="130">
        <f t="array" ref="J313">IF(ISERROR(G313/I313),"",G313/I313)</f>
        <v>19.571428571428573</v>
      </c>
      <c r="K313" s="146">
        <f>SUM(K306:K312)</f>
        <v>37.36363636363636</v>
      </c>
      <c r="L313" s="147"/>
      <c r="M313" s="150">
        <f>SUM(M306:M312)</f>
        <v>4.6363636363636367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1"/>
      <c r="D314" s="108">
        <v>3.65</v>
      </c>
      <c r="E314" s="108"/>
      <c r="F314" s="153"/>
      <c r="G314" s="128"/>
      <c r="H314" s="375">
        <f t="shared" ref="H314:H327" si="145">D314*G314</f>
        <v>0</v>
      </c>
      <c r="I314" s="129"/>
      <c r="J314" s="130" t="str">
        <f t="array" ref="J314">IF(ISERROR(G314/I314),"",G314/I314)</f>
        <v/>
      </c>
      <c r="K314" s="37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3"/>
      <c r="P314" s="383"/>
      <c r="Q314" s="383"/>
      <c r="R314" s="383"/>
      <c r="S314" s="383"/>
      <c r="T314" s="383"/>
      <c r="U314" s="383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1"/>
      <c r="D315" s="108">
        <v>6.58</v>
      </c>
      <c r="E315" s="108"/>
      <c r="F315" s="127"/>
      <c r="G315" s="128"/>
      <c r="H315" s="37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3"/>
      <c r="P315" s="383"/>
      <c r="Q315" s="383"/>
      <c r="R315" s="383"/>
      <c r="S315" s="383"/>
      <c r="T315" s="383"/>
      <c r="U315" s="383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381"/>
      <c r="D316" s="108">
        <v>7.8</v>
      </c>
      <c r="E316" s="108"/>
      <c r="F316" s="127">
        <v>42707</v>
      </c>
      <c r="G316" s="128">
        <f>32*6+31+31+32*2-64</f>
        <v>254</v>
      </c>
      <c r="H316" s="375">
        <f t="shared" si="145"/>
        <v>1981.2</v>
      </c>
      <c r="I316" s="129">
        <f>9*5+3.5*7+10*6</f>
        <v>129.5</v>
      </c>
      <c r="J316" s="130">
        <f t="array" ref="J316">IF(ISERROR(G316/I316),"",G316/I316)</f>
        <v>1.9613899613899615</v>
      </c>
      <c r="K316" s="131">
        <f t="array" ref="K316">IF(ISERROR(G316/L316),"",G316/L316)</f>
        <v>55.217391304347828</v>
      </c>
      <c r="L316" s="129">
        <v>4.5999999999999996</v>
      </c>
      <c r="M316" s="109">
        <f t="shared" si="146"/>
        <v>74.282608695652172</v>
      </c>
      <c r="N316" s="130">
        <f t="shared" si="147"/>
        <v>0</v>
      </c>
      <c r="O316" s="383"/>
      <c r="P316" s="383"/>
      <c r="Q316" s="383"/>
      <c r="R316" s="383"/>
      <c r="S316" s="383"/>
      <c r="T316" s="383"/>
      <c r="U316" s="383"/>
      <c r="V316" s="132">
        <f t="shared" si="148"/>
        <v>0</v>
      </c>
      <c r="W316" s="133">
        <f t="shared" si="144"/>
        <v>0</v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81"/>
      <c r="D317" s="108">
        <v>4.4000000000000004</v>
      </c>
      <c r="E317" s="108"/>
      <c r="F317" s="127"/>
      <c r="G317" s="128"/>
      <c r="H317" s="375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383"/>
      <c r="P317" s="383"/>
      <c r="Q317" s="383"/>
      <c r="R317" s="383"/>
      <c r="S317" s="383"/>
      <c r="T317" s="383"/>
      <c r="U317" s="383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1"/>
      <c r="D318" s="108"/>
      <c r="E318" s="108"/>
      <c r="F318" s="127"/>
      <c r="G318" s="128"/>
      <c r="H318" s="37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3"/>
      <c r="P318" s="383"/>
      <c r="Q318" s="383"/>
      <c r="R318" s="383"/>
      <c r="S318" s="383"/>
      <c r="T318" s="383"/>
      <c r="U318" s="383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1" t="s">
        <v>239</v>
      </c>
      <c r="C319" s="381" t="s">
        <v>179</v>
      </c>
      <c r="D319" s="108">
        <v>6.04</v>
      </c>
      <c r="E319" s="108"/>
      <c r="F319" s="127"/>
      <c r="G319" s="128"/>
      <c r="H319" s="37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3"/>
      <c r="P319" s="383"/>
      <c r="Q319" s="383"/>
      <c r="R319" s="383"/>
      <c r="S319" s="383"/>
      <c r="T319" s="383"/>
      <c r="U319" s="383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1" t="s">
        <v>239</v>
      </c>
      <c r="C320" s="381" t="s">
        <v>186</v>
      </c>
      <c r="D320" s="108">
        <v>6.04</v>
      </c>
      <c r="E320" s="108"/>
      <c r="F320" s="127"/>
      <c r="G320" s="128"/>
      <c r="H320" s="37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3"/>
      <c r="P320" s="383"/>
      <c r="Q320" s="383"/>
      <c r="R320" s="383"/>
      <c r="S320" s="383"/>
      <c r="T320" s="383"/>
      <c r="U320" s="383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1" t="s">
        <v>443</v>
      </c>
      <c r="C321" s="381" t="s">
        <v>179</v>
      </c>
      <c r="D321" s="108">
        <v>6</v>
      </c>
      <c r="E321" s="108"/>
      <c r="F321" s="127"/>
      <c r="G321" s="128"/>
      <c r="H321" s="375">
        <f t="shared" si="145"/>
        <v>0</v>
      </c>
      <c r="I321" s="129"/>
      <c r="J321" s="130"/>
      <c r="K321" s="131"/>
      <c r="L321" s="129"/>
      <c r="M321" s="109"/>
      <c r="N321" s="130"/>
      <c r="O321" s="383"/>
      <c r="P321" s="383"/>
      <c r="Q321" s="383"/>
      <c r="R321" s="383"/>
      <c r="S321" s="383"/>
      <c r="T321" s="383"/>
      <c r="U321" s="383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1" t="s">
        <v>443</v>
      </c>
      <c r="C322" s="381" t="s">
        <v>60</v>
      </c>
      <c r="D322" s="108">
        <v>6</v>
      </c>
      <c r="E322" s="108"/>
      <c r="F322" s="127"/>
      <c r="G322" s="128"/>
      <c r="H322" s="375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3"/>
      <c r="P322" s="383"/>
      <c r="Q322" s="383"/>
      <c r="R322" s="383"/>
      <c r="S322" s="383"/>
      <c r="T322" s="383"/>
      <c r="U322" s="38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74" t="s">
        <v>240</v>
      </c>
      <c r="C323" s="126"/>
      <c r="D323" s="108">
        <v>7.3</v>
      </c>
      <c r="E323" s="108"/>
      <c r="F323" s="127"/>
      <c r="G323" s="128"/>
      <c r="H323" s="375">
        <f t="shared" si="145"/>
        <v>0</v>
      </c>
      <c r="I323" s="129"/>
      <c r="J323" s="130"/>
      <c r="K323" s="131"/>
      <c r="L323" s="129"/>
      <c r="M323" s="109"/>
      <c r="N323" s="130"/>
      <c r="O323" s="383"/>
      <c r="P323" s="383"/>
      <c r="Q323" s="383"/>
      <c r="R323" s="383"/>
      <c r="S323" s="383"/>
      <c r="T323" s="383"/>
      <c r="U323" s="383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74" t="s">
        <v>241</v>
      </c>
      <c r="C324" s="126"/>
      <c r="D324" s="108">
        <f>78*120/1000</f>
        <v>9.36</v>
      </c>
      <c r="E324" s="108"/>
      <c r="F324" s="127"/>
      <c r="G324" s="128"/>
      <c r="H324" s="37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3"/>
      <c r="P324" s="383"/>
      <c r="Q324" s="383"/>
      <c r="R324" s="383"/>
      <c r="S324" s="383"/>
      <c r="T324" s="383"/>
      <c r="U324" s="383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74" t="s">
        <v>242</v>
      </c>
      <c r="C325" s="126"/>
      <c r="D325" s="108">
        <v>4.5</v>
      </c>
      <c r="E325" s="108"/>
      <c r="F325" s="127"/>
      <c r="G325" s="128"/>
      <c r="H325" s="37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3"/>
      <c r="P325" s="383"/>
      <c r="Q325" s="383"/>
      <c r="R325" s="383"/>
      <c r="S325" s="383"/>
      <c r="T325" s="383"/>
      <c r="U325" s="38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74" t="s">
        <v>243</v>
      </c>
      <c r="C326" s="126"/>
      <c r="D326" s="108">
        <v>4.5</v>
      </c>
      <c r="E326" s="108"/>
      <c r="F326" s="127"/>
      <c r="G326" s="128"/>
      <c r="H326" s="37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3"/>
      <c r="P326" s="383"/>
      <c r="Q326" s="383"/>
      <c r="R326" s="383"/>
      <c r="S326" s="383"/>
      <c r="T326" s="383"/>
      <c r="U326" s="38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7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3"/>
      <c r="P327" s="383"/>
      <c r="Q327" s="383"/>
      <c r="R327" s="383"/>
      <c r="S327" s="383"/>
      <c r="T327" s="383"/>
      <c r="U327" s="383"/>
      <c r="V327" s="132"/>
      <c r="W327" s="133"/>
      <c r="X327" s="132"/>
      <c r="Y327" s="132"/>
      <c r="Z327" s="132"/>
      <c r="AA327" s="132"/>
    </row>
    <row r="328" spans="1:27" ht="20.100000000000001" customHeight="1">
      <c r="A328" s="496" t="s">
        <v>244</v>
      </c>
      <c r="B328" s="497"/>
      <c r="C328" s="384" t="s">
        <v>202</v>
      </c>
      <c r="D328" s="143"/>
      <c r="E328" s="143"/>
      <c r="F328" s="144"/>
      <c r="G328" s="145">
        <f>SUM(G314:G327)</f>
        <v>254</v>
      </c>
      <c r="H328" s="146">
        <f>SUM(H314:H324)</f>
        <v>1981.2</v>
      </c>
      <c r="I328" s="146">
        <f>SUM(I314:I327)</f>
        <v>129.5</v>
      </c>
      <c r="J328" s="130"/>
      <c r="K328" s="146">
        <f>SUM(K314:K324)</f>
        <v>55.217391304347828</v>
      </c>
      <c r="L328" s="147"/>
      <c r="M328" s="150">
        <f t="shared" ref="M328:AA328" si="156">SUM(M314:M324)</f>
        <v>74.282608695652172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1146</v>
      </c>
      <c r="H329" s="154">
        <f>SUM(H196,H254,H289,H305,H313,H328)</f>
        <v>6476.18</v>
      </c>
      <c r="I329" s="154">
        <f>SUM(I196,I254,I289,I305,I313,I328)</f>
        <v>311.5</v>
      </c>
      <c r="J329" s="155">
        <f t="array" ref="J329">IF(ISERROR(G329/I329),"",G329/I329)</f>
        <v>3.678972712680578</v>
      </c>
      <c r="K329" s="154">
        <f>SUM(K196,K254,K289,K305,K313,K328)</f>
        <v>92.581027667984188</v>
      </c>
      <c r="L329" s="155">
        <f>IF(ISERROR(G329/K329),"",G329/K329)</f>
        <v>12.378346070102037</v>
      </c>
      <c r="M329" s="154">
        <f t="shared" ref="M329:AA329" si="157">SUM(M196,M254,M289,M305,M313,M328)</f>
        <v>78.918972332015812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377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377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377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377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377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377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377">
        <f>G329</f>
        <v>1146</v>
      </c>
      <c r="C336" s="472" t="s">
        <v>269</v>
      </c>
      <c r="D336" s="471"/>
      <c r="E336" s="462">
        <f>H329</f>
        <v>6476.18</v>
      </c>
      <c r="F336" s="462"/>
      <c r="G336" s="462" t="s">
        <v>270</v>
      </c>
      <c r="H336" s="462"/>
      <c r="I336" s="490">
        <f>L329</f>
        <v>12.378346070102037</v>
      </c>
      <c r="J336" s="490"/>
      <c r="K336" s="492" t="s">
        <v>271</v>
      </c>
      <c r="L336" s="492"/>
      <c r="M336" s="490">
        <f>J329</f>
        <v>3.678972712680578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377">
        <f>I329+C335</f>
        <v>313.5</v>
      </c>
      <c r="C337" s="469" t="s">
        <v>251</v>
      </c>
      <c r="D337" s="470"/>
      <c r="E337" s="487">
        <f>K329+I335</f>
        <v>122.58102766798419</v>
      </c>
      <c r="F337" s="487"/>
      <c r="G337" s="462" t="s">
        <v>274</v>
      </c>
      <c r="H337" s="462"/>
      <c r="I337" s="490">
        <f>B337-E337</f>
        <v>190.91897233201581</v>
      </c>
      <c r="J337" s="490"/>
      <c r="K337" s="492" t="s">
        <v>275</v>
      </c>
      <c r="L337" s="492"/>
      <c r="M337" s="493">
        <f>IF(ISERROR(I337/E337),"",I337/E337)</f>
        <v>1.5574920194757038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377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296</v>
      </c>
      <c r="H342" s="381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374" t="s">
        <v>178</v>
      </c>
      <c r="C343" s="126" t="s">
        <v>179</v>
      </c>
      <c r="D343" s="108">
        <v>5.03</v>
      </c>
      <c r="E343" s="108"/>
      <c r="F343" s="127"/>
      <c r="G343" s="128"/>
      <c r="H343" s="375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3"/>
      <c r="P343" s="383"/>
      <c r="Q343" s="383"/>
      <c r="R343" s="383"/>
      <c r="S343" s="383"/>
      <c r="T343" s="383"/>
      <c r="U343" s="383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75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3"/>
      <c r="P344" s="383"/>
      <c r="Q344" s="383"/>
      <c r="R344" s="383"/>
      <c r="S344" s="383"/>
      <c r="T344" s="383"/>
      <c r="U344" s="383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75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3"/>
      <c r="P345" s="383"/>
      <c r="Q345" s="383"/>
      <c r="R345" s="383"/>
      <c r="S345" s="383"/>
      <c r="T345" s="383"/>
      <c r="U345" s="383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75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3"/>
      <c r="P346" s="383"/>
      <c r="Q346" s="383"/>
      <c r="R346" s="383"/>
      <c r="S346" s="383"/>
      <c r="T346" s="383"/>
      <c r="U346" s="383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75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3"/>
      <c r="P347" s="383"/>
      <c r="Q347" s="383"/>
      <c r="R347" s="383"/>
      <c r="S347" s="383"/>
      <c r="T347" s="383"/>
      <c r="U347" s="383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75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3"/>
      <c r="P348" s="383"/>
      <c r="Q348" s="383"/>
      <c r="R348" s="383"/>
      <c r="S348" s="383"/>
      <c r="T348" s="383"/>
      <c r="U348" s="38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75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3"/>
      <c r="P349" s="383"/>
      <c r="Q349" s="383"/>
      <c r="R349" s="383"/>
      <c r="S349" s="383"/>
      <c r="T349" s="383"/>
      <c r="U349" s="383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75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3"/>
      <c r="P350" s="383"/>
      <c r="Q350" s="383"/>
      <c r="R350" s="383"/>
      <c r="S350" s="383"/>
      <c r="T350" s="383"/>
      <c r="U350" s="383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75">
        <f t="shared" si="158"/>
        <v>0</v>
      </c>
      <c r="I351" s="37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3"/>
      <c r="P351" s="383"/>
      <c r="Q351" s="383"/>
      <c r="R351" s="383"/>
      <c r="S351" s="383"/>
      <c r="T351" s="383"/>
      <c r="U351" s="383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75">
        <f t="shared" si="158"/>
        <v>0</v>
      </c>
      <c r="I352" s="37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3"/>
      <c r="P352" s="383"/>
      <c r="Q352" s="383"/>
      <c r="R352" s="383"/>
      <c r="S352" s="383"/>
      <c r="T352" s="383"/>
      <c r="U352" s="383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75">
        <f t="shared" si="158"/>
        <v>0</v>
      </c>
      <c r="I353" s="375"/>
      <c r="J353" s="130"/>
      <c r="K353" s="131"/>
      <c r="L353" s="129"/>
      <c r="M353" s="109"/>
      <c r="N353" s="130"/>
      <c r="O353" s="383"/>
      <c r="P353" s="383"/>
      <c r="Q353" s="383"/>
      <c r="R353" s="383"/>
      <c r="S353" s="383"/>
      <c r="T353" s="383"/>
      <c r="U353" s="38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75">
        <f t="shared" si="158"/>
        <v>0</v>
      </c>
      <c r="I354" s="375"/>
      <c r="J354" s="130"/>
      <c r="K354" s="131"/>
      <c r="L354" s="129"/>
      <c r="M354" s="109"/>
      <c r="N354" s="130"/>
      <c r="O354" s="383"/>
      <c r="P354" s="383"/>
      <c r="Q354" s="383"/>
      <c r="R354" s="383"/>
      <c r="S354" s="383"/>
      <c r="T354" s="383"/>
      <c r="U354" s="38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75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3"/>
      <c r="P355" s="383"/>
      <c r="Q355" s="383"/>
      <c r="R355" s="383"/>
      <c r="S355" s="383"/>
      <c r="T355" s="383"/>
      <c r="U355" s="383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75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3"/>
      <c r="P356" s="383"/>
      <c r="Q356" s="383"/>
      <c r="R356" s="383"/>
      <c r="S356" s="383"/>
      <c r="T356" s="383"/>
      <c r="U356" s="383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75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3"/>
      <c r="P357" s="383"/>
      <c r="Q357" s="383"/>
      <c r="R357" s="383"/>
      <c r="S357" s="383"/>
      <c r="T357" s="383"/>
      <c r="U357" s="383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1" t="s">
        <v>190</v>
      </c>
      <c r="D358" s="108">
        <v>4.8</v>
      </c>
      <c r="E358" s="108"/>
      <c r="F358" s="127"/>
      <c r="G358" s="128"/>
      <c r="H358" s="375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3"/>
      <c r="P358" s="383"/>
      <c r="Q358" s="383"/>
      <c r="R358" s="383"/>
      <c r="S358" s="383"/>
      <c r="T358" s="383"/>
      <c r="U358" s="38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1" t="s">
        <v>187</v>
      </c>
      <c r="D359" s="108">
        <v>4.8</v>
      </c>
      <c r="E359" s="108"/>
      <c r="F359" s="127"/>
      <c r="G359" s="128"/>
      <c r="H359" s="375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3"/>
      <c r="P359" s="383"/>
      <c r="Q359" s="383"/>
      <c r="R359" s="383"/>
      <c r="S359" s="383"/>
      <c r="T359" s="383"/>
      <c r="U359" s="38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1" t="s">
        <v>179</v>
      </c>
      <c r="D360" s="108">
        <v>4.8</v>
      </c>
      <c r="E360" s="108"/>
      <c r="F360" s="127"/>
      <c r="G360" s="128"/>
      <c r="H360" s="375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3"/>
      <c r="P360" s="383"/>
      <c r="Q360" s="383"/>
      <c r="R360" s="383"/>
      <c r="S360" s="383"/>
      <c r="T360" s="383"/>
      <c r="U360" s="38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1" t="s">
        <v>199</v>
      </c>
      <c r="D361" s="108">
        <v>4.8</v>
      </c>
      <c r="E361" s="108"/>
      <c r="F361" s="127"/>
      <c r="G361" s="128"/>
      <c r="H361" s="375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3"/>
      <c r="P361" s="383"/>
      <c r="Q361" s="383"/>
      <c r="R361" s="383"/>
      <c r="S361" s="383"/>
      <c r="T361" s="383"/>
      <c r="U361" s="383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75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3"/>
      <c r="P362" s="383"/>
      <c r="Q362" s="383"/>
      <c r="R362" s="383"/>
      <c r="S362" s="383"/>
      <c r="T362" s="383"/>
      <c r="U362" s="383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75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3"/>
      <c r="P363" s="383"/>
      <c r="Q363" s="383"/>
      <c r="R363" s="383"/>
      <c r="S363" s="383"/>
      <c r="T363" s="383"/>
      <c r="U363" s="383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38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74" t="s">
        <v>206</v>
      </c>
      <c r="C365" s="126" t="s">
        <v>199</v>
      </c>
      <c r="D365" s="108">
        <v>5.03</v>
      </c>
      <c r="E365" s="108"/>
      <c r="F365" s="127"/>
      <c r="G365" s="128"/>
      <c r="H365" s="375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79"/>
      <c r="P365" s="379"/>
      <c r="Q365" s="379"/>
      <c r="R365" s="379"/>
      <c r="S365" s="379"/>
      <c r="T365" s="379"/>
      <c r="U365" s="379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74" t="s">
        <v>425</v>
      </c>
      <c r="C366" s="187" t="s">
        <v>427</v>
      </c>
      <c r="D366" s="108">
        <v>5.03</v>
      </c>
      <c r="E366" s="108"/>
      <c r="F366" s="127"/>
      <c r="G366" s="128"/>
      <c r="H366" s="375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79"/>
      <c r="P366" s="379"/>
      <c r="Q366" s="379"/>
      <c r="R366" s="379"/>
      <c r="S366" s="379"/>
      <c r="T366" s="379"/>
      <c r="U366" s="3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74" t="s">
        <v>206</v>
      </c>
      <c r="C367" s="126" t="s">
        <v>186</v>
      </c>
      <c r="D367" s="108">
        <v>5.03</v>
      </c>
      <c r="E367" s="108"/>
      <c r="F367" s="127"/>
      <c r="G367" s="128"/>
      <c r="H367" s="375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79"/>
      <c r="P367" s="379"/>
      <c r="Q367" s="379"/>
      <c r="R367" s="379"/>
      <c r="S367" s="379"/>
      <c r="T367" s="379"/>
      <c r="U367" s="379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74" t="s">
        <v>206</v>
      </c>
      <c r="C368" s="126" t="s">
        <v>203</v>
      </c>
      <c r="D368" s="108">
        <v>5.03</v>
      </c>
      <c r="E368" s="108"/>
      <c r="F368" s="127"/>
      <c r="G368" s="128"/>
      <c r="H368" s="375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79"/>
      <c r="P368" s="379"/>
      <c r="Q368" s="379"/>
      <c r="R368" s="379"/>
      <c r="S368" s="379"/>
      <c r="T368" s="379"/>
      <c r="U368" s="379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74" t="s">
        <v>206</v>
      </c>
      <c r="C369" s="126" t="s">
        <v>207</v>
      </c>
      <c r="D369" s="108">
        <v>5.03</v>
      </c>
      <c r="E369" s="108"/>
      <c r="F369" s="127"/>
      <c r="G369" s="128"/>
      <c r="H369" s="375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79"/>
      <c r="P369" s="379"/>
      <c r="Q369" s="379"/>
      <c r="R369" s="379"/>
      <c r="S369" s="379"/>
      <c r="T369" s="379"/>
      <c r="U369" s="379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74" t="s">
        <v>414</v>
      </c>
      <c r="C370" s="187" t="s">
        <v>415</v>
      </c>
      <c r="D370" s="108"/>
      <c r="E370" s="108"/>
      <c r="F370" s="127"/>
      <c r="G370" s="128"/>
      <c r="H370" s="37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79"/>
      <c r="P370" s="379"/>
      <c r="Q370" s="379"/>
      <c r="R370" s="379"/>
      <c r="S370" s="379"/>
      <c r="T370" s="379"/>
      <c r="U370" s="37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74" t="s">
        <v>414</v>
      </c>
      <c r="C371" s="187" t="s">
        <v>416</v>
      </c>
      <c r="D371" s="108"/>
      <c r="E371" s="108"/>
      <c r="F371" s="127"/>
      <c r="G371" s="128"/>
      <c r="H371" s="375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79"/>
      <c r="P371" s="379"/>
      <c r="Q371" s="379"/>
      <c r="R371" s="379"/>
      <c r="S371" s="379"/>
      <c r="T371" s="379"/>
      <c r="U371" s="379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74" t="s">
        <v>414</v>
      </c>
      <c r="C372" s="187" t="s">
        <v>61</v>
      </c>
      <c r="D372" s="108"/>
      <c r="E372" s="108"/>
      <c r="F372" s="127"/>
      <c r="G372" s="128"/>
      <c r="H372" s="375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79"/>
      <c r="P372" s="379"/>
      <c r="Q372" s="379"/>
      <c r="R372" s="379"/>
      <c r="S372" s="379"/>
      <c r="T372" s="379"/>
      <c r="U372" s="37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74" t="s">
        <v>208</v>
      </c>
      <c r="C373" s="126" t="s">
        <v>179</v>
      </c>
      <c r="D373" s="108">
        <v>5.08</v>
      </c>
      <c r="E373" s="108"/>
      <c r="F373" s="127"/>
      <c r="G373" s="128"/>
      <c r="H373" s="37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79"/>
      <c r="P373" s="379"/>
      <c r="Q373" s="379"/>
      <c r="R373" s="379"/>
      <c r="S373" s="379"/>
      <c r="T373" s="379"/>
      <c r="U373" s="379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74" t="s">
        <v>208</v>
      </c>
      <c r="C374" s="126" t="s">
        <v>204</v>
      </c>
      <c r="D374" s="108">
        <v>5.08</v>
      </c>
      <c r="E374" s="108"/>
      <c r="F374" s="127"/>
      <c r="G374" s="128"/>
      <c r="H374" s="375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79"/>
      <c r="P374" s="379"/>
      <c r="Q374" s="379"/>
      <c r="R374" s="379"/>
      <c r="S374" s="379"/>
      <c r="T374" s="379"/>
      <c r="U374" s="379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74" t="s">
        <v>208</v>
      </c>
      <c r="C375" s="126" t="s">
        <v>205</v>
      </c>
      <c r="D375" s="108">
        <v>5.08</v>
      </c>
      <c r="E375" s="108"/>
      <c r="F375" s="127"/>
      <c r="G375" s="128"/>
      <c r="H375" s="375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79"/>
      <c r="P375" s="379"/>
      <c r="Q375" s="379"/>
      <c r="R375" s="379"/>
      <c r="S375" s="379"/>
      <c r="T375" s="379"/>
      <c r="U375" s="379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74" t="s">
        <v>208</v>
      </c>
      <c r="C376" s="126" t="s">
        <v>186</v>
      </c>
      <c r="D376" s="108">
        <v>5.08</v>
      </c>
      <c r="E376" s="108"/>
      <c r="F376" s="127"/>
      <c r="G376" s="128"/>
      <c r="H376" s="375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79"/>
      <c r="P376" s="379"/>
      <c r="Q376" s="379"/>
      <c r="R376" s="379"/>
      <c r="S376" s="379"/>
      <c r="T376" s="379"/>
      <c r="U376" s="379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74" t="s">
        <v>208</v>
      </c>
      <c r="C377" s="126" t="s">
        <v>203</v>
      </c>
      <c r="D377" s="108">
        <v>5.08</v>
      </c>
      <c r="E377" s="108"/>
      <c r="F377" s="127"/>
      <c r="G377" s="128"/>
      <c r="H377" s="37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79"/>
      <c r="P377" s="379"/>
      <c r="Q377" s="379"/>
      <c r="R377" s="379"/>
      <c r="S377" s="379"/>
      <c r="T377" s="379"/>
      <c r="U377" s="379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74" t="s">
        <v>208</v>
      </c>
      <c r="C378" s="126" t="s">
        <v>199</v>
      </c>
      <c r="D378" s="108">
        <v>5.08</v>
      </c>
      <c r="E378" s="108"/>
      <c r="F378" s="127"/>
      <c r="G378" s="128"/>
      <c r="H378" s="37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3"/>
      <c r="P378" s="383"/>
      <c r="Q378" s="383"/>
      <c r="R378" s="383"/>
      <c r="S378" s="383"/>
      <c r="T378" s="383"/>
      <c r="U378" s="383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74" t="s">
        <v>208</v>
      </c>
      <c r="C379" s="126" t="s">
        <v>187</v>
      </c>
      <c r="D379" s="108">
        <v>5.08</v>
      </c>
      <c r="E379" s="108"/>
      <c r="F379" s="127"/>
      <c r="G379" s="128"/>
      <c r="H379" s="37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9"/>
      <c r="P379" s="379"/>
      <c r="Q379" s="379"/>
      <c r="R379" s="379"/>
      <c r="S379" s="379"/>
      <c r="T379" s="379"/>
      <c r="U379" s="37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74" t="s">
        <v>208</v>
      </c>
      <c r="C380" s="126" t="s">
        <v>207</v>
      </c>
      <c r="D380" s="108">
        <v>5.08</v>
      </c>
      <c r="E380" s="108"/>
      <c r="F380" s="127"/>
      <c r="G380" s="128"/>
      <c r="H380" s="37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3"/>
      <c r="P380" s="383"/>
      <c r="Q380" s="383"/>
      <c r="R380" s="383"/>
      <c r="S380" s="383"/>
      <c r="T380" s="383"/>
      <c r="U380" s="383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74" t="s">
        <v>209</v>
      </c>
      <c r="C381" s="126" t="s">
        <v>194</v>
      </c>
      <c r="D381" s="108">
        <v>5.03</v>
      </c>
      <c r="E381" s="108"/>
      <c r="F381" s="127"/>
      <c r="G381" s="128"/>
      <c r="H381" s="37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79"/>
      <c r="P381" s="379"/>
      <c r="Q381" s="379"/>
      <c r="R381" s="379"/>
      <c r="S381" s="379"/>
      <c r="T381" s="379"/>
      <c r="U381" s="37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74" t="s">
        <v>209</v>
      </c>
      <c r="C382" s="126" t="s">
        <v>179</v>
      </c>
      <c r="D382" s="108">
        <v>5.03</v>
      </c>
      <c r="E382" s="108"/>
      <c r="F382" s="127"/>
      <c r="G382" s="128"/>
      <c r="H382" s="37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79"/>
      <c r="P382" s="379"/>
      <c r="Q382" s="379"/>
      <c r="R382" s="379"/>
      <c r="S382" s="379"/>
      <c r="T382" s="379"/>
      <c r="U382" s="37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74" t="s">
        <v>209</v>
      </c>
      <c r="C383" s="126" t="s">
        <v>195</v>
      </c>
      <c r="D383" s="108">
        <v>5.03</v>
      </c>
      <c r="E383" s="108"/>
      <c r="F383" s="127"/>
      <c r="G383" s="128"/>
      <c r="H383" s="37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79"/>
      <c r="P383" s="379"/>
      <c r="Q383" s="379"/>
      <c r="R383" s="379"/>
      <c r="S383" s="379"/>
      <c r="T383" s="379"/>
      <c r="U383" s="37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74" t="s">
        <v>209</v>
      </c>
      <c r="C384" s="126" t="s">
        <v>204</v>
      </c>
      <c r="D384" s="108">
        <v>5.03</v>
      </c>
      <c r="E384" s="108"/>
      <c r="F384" s="127"/>
      <c r="G384" s="128"/>
      <c r="H384" s="37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79"/>
      <c r="P384" s="379"/>
      <c r="Q384" s="379"/>
      <c r="R384" s="379"/>
      <c r="S384" s="379"/>
      <c r="T384" s="379"/>
      <c r="U384" s="37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74" t="s">
        <v>382</v>
      </c>
      <c r="C385" s="187" t="s">
        <v>383</v>
      </c>
      <c r="D385" s="108">
        <v>5.03</v>
      </c>
      <c r="E385" s="108"/>
      <c r="F385" s="127"/>
      <c r="G385" s="128"/>
      <c r="H385" s="375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79"/>
      <c r="P385" s="379"/>
      <c r="Q385" s="379"/>
      <c r="R385" s="379"/>
      <c r="S385" s="379"/>
      <c r="T385" s="379"/>
      <c r="U385" s="379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74" t="s">
        <v>382</v>
      </c>
      <c r="C386" s="187" t="s">
        <v>384</v>
      </c>
      <c r="D386" s="108">
        <v>5.03</v>
      </c>
      <c r="E386" s="108"/>
      <c r="F386" s="127"/>
      <c r="G386" s="128"/>
      <c r="H386" s="375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79"/>
      <c r="P386" s="379"/>
      <c r="Q386" s="379"/>
      <c r="R386" s="379"/>
      <c r="S386" s="379"/>
      <c r="T386" s="379"/>
      <c r="U386" s="379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74" t="s">
        <v>382</v>
      </c>
      <c r="C387" s="187" t="s">
        <v>389</v>
      </c>
      <c r="D387" s="108">
        <v>5.03</v>
      </c>
      <c r="E387" s="108"/>
      <c r="F387" s="127"/>
      <c r="G387" s="128"/>
      <c r="H387" s="375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79"/>
      <c r="P387" s="379"/>
      <c r="Q387" s="379"/>
      <c r="R387" s="379"/>
      <c r="S387" s="379"/>
      <c r="T387" s="379"/>
      <c r="U387" s="379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74" t="s">
        <v>382</v>
      </c>
      <c r="C388" s="187" t="s">
        <v>391</v>
      </c>
      <c r="D388" s="108">
        <v>5.03</v>
      </c>
      <c r="E388" s="108"/>
      <c r="F388" s="127"/>
      <c r="G388" s="128"/>
      <c r="H388" s="375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79"/>
      <c r="P388" s="379"/>
      <c r="Q388" s="379"/>
      <c r="R388" s="379"/>
      <c r="S388" s="379"/>
      <c r="T388" s="379"/>
      <c r="U388" s="379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74" t="s">
        <v>418</v>
      </c>
      <c r="C389" s="187" t="s">
        <v>364</v>
      </c>
      <c r="D389" s="108">
        <v>5.03</v>
      </c>
      <c r="E389" s="108"/>
      <c r="F389" s="127"/>
      <c r="G389" s="128"/>
      <c r="H389" s="37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79"/>
      <c r="P389" s="379"/>
      <c r="Q389" s="379"/>
      <c r="R389" s="379"/>
      <c r="S389" s="379"/>
      <c r="T389" s="379"/>
      <c r="U389" s="37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74" t="s">
        <v>418</v>
      </c>
      <c r="C390" s="187" t="s">
        <v>365</v>
      </c>
      <c r="D390" s="108">
        <v>5.03</v>
      </c>
      <c r="E390" s="108"/>
      <c r="F390" s="127"/>
      <c r="G390" s="128"/>
      <c r="H390" s="37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79"/>
      <c r="P390" s="379"/>
      <c r="Q390" s="379"/>
      <c r="R390" s="379"/>
      <c r="S390" s="379"/>
      <c r="T390" s="379"/>
      <c r="U390" s="37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74" t="s">
        <v>418</v>
      </c>
      <c r="C391" s="187" t="s">
        <v>366</v>
      </c>
      <c r="D391" s="108">
        <v>5.03</v>
      </c>
      <c r="E391" s="108"/>
      <c r="F391" s="127"/>
      <c r="G391" s="128"/>
      <c r="H391" s="37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79"/>
      <c r="P391" s="379"/>
      <c r="Q391" s="379"/>
      <c r="R391" s="379"/>
      <c r="S391" s="379"/>
      <c r="T391" s="379"/>
      <c r="U391" s="37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74" t="s">
        <v>418</v>
      </c>
      <c r="C392" s="187" t="s">
        <v>367</v>
      </c>
      <c r="D392" s="108">
        <v>5.03</v>
      </c>
      <c r="E392" s="108"/>
      <c r="F392" s="127"/>
      <c r="G392" s="128"/>
      <c r="H392" s="37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79"/>
      <c r="P392" s="379"/>
      <c r="Q392" s="379"/>
      <c r="R392" s="379"/>
      <c r="S392" s="379"/>
      <c r="T392" s="379"/>
      <c r="U392" s="37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75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3"/>
      <c r="P393" s="383"/>
      <c r="Q393" s="383"/>
      <c r="R393" s="383"/>
      <c r="S393" s="383"/>
      <c r="T393" s="383"/>
      <c r="U393" s="383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75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3"/>
      <c r="P394" s="383"/>
      <c r="Q394" s="383"/>
      <c r="R394" s="383"/>
      <c r="S394" s="383"/>
      <c r="T394" s="383"/>
      <c r="U394" s="383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75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3"/>
      <c r="P395" s="383"/>
      <c r="Q395" s="383"/>
      <c r="R395" s="383"/>
      <c r="S395" s="383"/>
      <c r="T395" s="383"/>
      <c r="U395" s="383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75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3"/>
      <c r="P396" s="383"/>
      <c r="Q396" s="383"/>
      <c r="R396" s="383"/>
      <c r="S396" s="383"/>
      <c r="T396" s="383"/>
      <c r="U396" s="383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7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3"/>
      <c r="P397" s="383"/>
      <c r="Q397" s="383"/>
      <c r="R397" s="383"/>
      <c r="S397" s="383"/>
      <c r="T397" s="383"/>
      <c r="U397" s="383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7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3"/>
      <c r="P398" s="383"/>
      <c r="Q398" s="383"/>
      <c r="R398" s="383"/>
      <c r="S398" s="383"/>
      <c r="T398" s="383"/>
      <c r="U398" s="38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7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3"/>
      <c r="P399" s="383"/>
      <c r="Q399" s="383"/>
      <c r="R399" s="383"/>
      <c r="S399" s="383"/>
      <c r="T399" s="383"/>
      <c r="U399" s="38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7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3"/>
      <c r="P400" s="383"/>
      <c r="Q400" s="383"/>
      <c r="R400" s="383"/>
      <c r="S400" s="383"/>
      <c r="T400" s="383"/>
      <c r="U400" s="38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7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3"/>
      <c r="P401" s="383"/>
      <c r="Q401" s="383"/>
      <c r="R401" s="383"/>
      <c r="S401" s="383"/>
      <c r="T401" s="383"/>
      <c r="U401" s="38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7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3"/>
      <c r="P402" s="383"/>
      <c r="Q402" s="383"/>
      <c r="R402" s="383"/>
      <c r="S402" s="383"/>
      <c r="T402" s="383"/>
      <c r="U402" s="38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375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3"/>
      <c r="P403" s="383"/>
      <c r="Q403" s="383"/>
      <c r="R403" s="383"/>
      <c r="S403" s="383"/>
      <c r="T403" s="383"/>
      <c r="U403" s="383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75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3"/>
      <c r="P404" s="383"/>
      <c r="Q404" s="383"/>
      <c r="R404" s="383"/>
      <c r="S404" s="383"/>
      <c r="T404" s="383"/>
      <c r="U404" s="383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7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3"/>
      <c r="P405" s="383"/>
      <c r="Q405" s="383"/>
      <c r="R405" s="383"/>
      <c r="S405" s="383"/>
      <c r="T405" s="383"/>
      <c r="U405" s="383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7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3"/>
      <c r="P406" s="383"/>
      <c r="Q406" s="383"/>
      <c r="R406" s="383"/>
      <c r="S406" s="383"/>
      <c r="T406" s="383"/>
      <c r="U406" s="383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75">
        <f t="shared" si="171"/>
        <v>0</v>
      </c>
      <c r="I407" s="129"/>
      <c r="J407" s="130"/>
      <c r="K407" s="131"/>
      <c r="L407" s="129"/>
      <c r="M407" s="109"/>
      <c r="N407" s="130"/>
      <c r="O407" s="383"/>
      <c r="P407" s="383"/>
      <c r="Q407" s="383"/>
      <c r="R407" s="383"/>
      <c r="S407" s="383"/>
      <c r="T407" s="383"/>
      <c r="U407" s="38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75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3"/>
      <c r="P408" s="383"/>
      <c r="Q408" s="383"/>
      <c r="R408" s="383"/>
      <c r="S408" s="383"/>
      <c r="T408" s="383"/>
      <c r="U408" s="383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75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3"/>
      <c r="P409" s="383"/>
      <c r="Q409" s="383"/>
      <c r="R409" s="383"/>
      <c r="S409" s="383"/>
      <c r="T409" s="383"/>
      <c r="U409" s="383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75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3"/>
      <c r="P410" s="383"/>
      <c r="Q410" s="383"/>
      <c r="R410" s="383"/>
      <c r="S410" s="383"/>
      <c r="T410" s="383"/>
      <c r="U410" s="383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75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3"/>
      <c r="P411" s="383"/>
      <c r="Q411" s="383"/>
      <c r="R411" s="383"/>
      <c r="S411" s="383"/>
      <c r="T411" s="383"/>
      <c r="U411" s="383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75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3"/>
      <c r="P412" s="383"/>
      <c r="Q412" s="383"/>
      <c r="R412" s="383"/>
      <c r="S412" s="383"/>
      <c r="T412" s="383"/>
      <c r="U412" s="383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75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3"/>
      <c r="P413" s="383"/>
      <c r="Q413" s="383"/>
      <c r="R413" s="383"/>
      <c r="S413" s="383"/>
      <c r="T413" s="383"/>
      <c r="U413" s="38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75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3"/>
      <c r="P414" s="383"/>
      <c r="Q414" s="383"/>
      <c r="R414" s="383"/>
      <c r="S414" s="383"/>
      <c r="T414" s="383"/>
      <c r="U414" s="383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75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3"/>
      <c r="P415" s="383"/>
      <c r="Q415" s="383"/>
      <c r="R415" s="383"/>
      <c r="S415" s="383"/>
      <c r="T415" s="383"/>
      <c r="U415" s="383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7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3"/>
      <c r="P416" s="383"/>
      <c r="Q416" s="383"/>
      <c r="R416" s="383"/>
      <c r="S416" s="383"/>
      <c r="T416" s="383"/>
      <c r="U416" s="38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7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3"/>
      <c r="P417" s="383"/>
      <c r="Q417" s="383"/>
      <c r="R417" s="383"/>
      <c r="S417" s="383"/>
      <c r="T417" s="383"/>
      <c r="U417" s="38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7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3"/>
      <c r="P418" s="383"/>
      <c r="Q418" s="383"/>
      <c r="R418" s="383"/>
      <c r="S418" s="383"/>
      <c r="T418" s="383"/>
      <c r="U418" s="38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7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3"/>
      <c r="P419" s="383"/>
      <c r="Q419" s="383"/>
      <c r="R419" s="383"/>
      <c r="S419" s="383"/>
      <c r="T419" s="383"/>
      <c r="U419" s="38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7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3"/>
      <c r="P420" s="383"/>
      <c r="Q420" s="383"/>
      <c r="R420" s="383"/>
      <c r="S420" s="383"/>
      <c r="T420" s="383"/>
      <c r="U420" s="38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7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3"/>
      <c r="P421" s="383"/>
      <c r="Q421" s="383"/>
      <c r="R421" s="383"/>
      <c r="S421" s="383"/>
      <c r="T421" s="383"/>
      <c r="U421" s="38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38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74" t="s">
        <v>217</v>
      </c>
      <c r="C423" s="126" t="s">
        <v>179</v>
      </c>
      <c r="D423" s="108">
        <v>5.03</v>
      </c>
      <c r="E423" s="108"/>
      <c r="F423" s="127"/>
      <c r="G423" s="128"/>
      <c r="H423" s="375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3"/>
      <c r="P423" s="383"/>
      <c r="Q423" s="383"/>
      <c r="R423" s="383"/>
      <c r="S423" s="383"/>
      <c r="T423" s="383"/>
      <c r="U423" s="383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74" t="s">
        <v>217</v>
      </c>
      <c r="C424" s="126" t="s">
        <v>186</v>
      </c>
      <c r="D424" s="108">
        <v>5.03</v>
      </c>
      <c r="E424" s="108"/>
      <c r="F424" s="127"/>
      <c r="G424" s="128"/>
      <c r="H424" s="375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3"/>
      <c r="P424" s="383"/>
      <c r="Q424" s="383"/>
      <c r="R424" s="383"/>
      <c r="S424" s="383"/>
      <c r="T424" s="383"/>
      <c r="U424" s="383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74" t="s">
        <v>217</v>
      </c>
      <c r="C425" s="126" t="s">
        <v>204</v>
      </c>
      <c r="D425" s="108">
        <v>5.03</v>
      </c>
      <c r="E425" s="108"/>
      <c r="F425" s="127"/>
      <c r="G425" s="128"/>
      <c r="H425" s="375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3"/>
      <c r="P425" s="383"/>
      <c r="Q425" s="383"/>
      <c r="R425" s="383"/>
      <c r="S425" s="383"/>
      <c r="T425" s="383"/>
      <c r="U425" s="383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75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3"/>
      <c r="P426" s="383"/>
      <c r="Q426" s="383"/>
      <c r="R426" s="383"/>
      <c r="S426" s="383"/>
      <c r="T426" s="383"/>
      <c r="U426" s="383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75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3"/>
      <c r="P427" s="383"/>
      <c r="Q427" s="383"/>
      <c r="R427" s="383"/>
      <c r="S427" s="383"/>
      <c r="T427" s="383"/>
      <c r="U427" s="383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7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3"/>
      <c r="P428" s="383"/>
      <c r="Q428" s="383"/>
      <c r="R428" s="383"/>
      <c r="S428" s="383"/>
      <c r="T428" s="383"/>
      <c r="U428" s="38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7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3"/>
      <c r="P429" s="383"/>
      <c r="Q429" s="383"/>
      <c r="R429" s="383"/>
      <c r="S429" s="383"/>
      <c r="T429" s="383"/>
      <c r="U429" s="38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75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3"/>
      <c r="P430" s="383"/>
      <c r="Q430" s="383"/>
      <c r="R430" s="383"/>
      <c r="S430" s="383"/>
      <c r="T430" s="383"/>
      <c r="U430" s="383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7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3"/>
      <c r="P431" s="383"/>
      <c r="Q431" s="383"/>
      <c r="R431" s="383"/>
      <c r="S431" s="383"/>
      <c r="T431" s="383"/>
      <c r="U431" s="383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7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3"/>
      <c r="P432" s="383"/>
      <c r="Q432" s="383"/>
      <c r="R432" s="383"/>
      <c r="S432" s="383"/>
      <c r="T432" s="383"/>
      <c r="U432" s="383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7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3"/>
      <c r="P433" s="383"/>
      <c r="Q433" s="383"/>
      <c r="R433" s="383"/>
      <c r="S433" s="383"/>
      <c r="T433" s="383"/>
      <c r="U433" s="383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75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3"/>
      <c r="P434" s="383"/>
      <c r="Q434" s="383"/>
      <c r="R434" s="383"/>
      <c r="S434" s="383"/>
      <c r="T434" s="383"/>
      <c r="U434" s="383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7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3"/>
      <c r="P435" s="383"/>
      <c r="Q435" s="383"/>
      <c r="R435" s="383"/>
      <c r="S435" s="383"/>
      <c r="T435" s="383"/>
      <c r="U435" s="383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75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3"/>
      <c r="P436" s="383"/>
      <c r="Q436" s="383"/>
      <c r="R436" s="383"/>
      <c r="S436" s="383"/>
      <c r="T436" s="383"/>
      <c r="U436" s="383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75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3"/>
      <c r="P437" s="383"/>
      <c r="Q437" s="383"/>
      <c r="R437" s="383"/>
      <c r="S437" s="383"/>
      <c r="T437" s="383"/>
      <c r="U437" s="383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75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3"/>
      <c r="P438" s="383"/>
      <c r="Q438" s="383"/>
      <c r="R438" s="383"/>
      <c r="S438" s="383"/>
      <c r="T438" s="383"/>
      <c r="U438" s="383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74" t="s">
        <v>222</v>
      </c>
      <c r="C439" s="126" t="s">
        <v>181</v>
      </c>
      <c r="D439" s="108">
        <v>9.36</v>
      </c>
      <c r="E439" s="108"/>
      <c r="F439" s="127"/>
      <c r="G439" s="128"/>
      <c r="H439" s="37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3"/>
      <c r="P439" s="383"/>
      <c r="Q439" s="383"/>
      <c r="R439" s="383"/>
      <c r="S439" s="383"/>
      <c r="T439" s="383"/>
      <c r="U439" s="383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74" t="s">
        <v>222</v>
      </c>
      <c r="C440" s="126" t="s">
        <v>179</v>
      </c>
      <c r="D440" s="108">
        <v>9.36</v>
      </c>
      <c r="E440" s="108"/>
      <c r="F440" s="127"/>
      <c r="G440" s="128"/>
      <c r="H440" s="375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3"/>
      <c r="P440" s="383"/>
      <c r="Q440" s="383"/>
      <c r="R440" s="383"/>
      <c r="S440" s="383"/>
      <c r="T440" s="383"/>
      <c r="U440" s="383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74" t="s">
        <v>222</v>
      </c>
      <c r="C441" s="126" t="s">
        <v>221</v>
      </c>
      <c r="D441" s="108">
        <v>9.36</v>
      </c>
      <c r="E441" s="108"/>
      <c r="F441" s="127"/>
      <c r="G441" s="128"/>
      <c r="H441" s="375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3"/>
      <c r="P441" s="383"/>
      <c r="Q441" s="383"/>
      <c r="R441" s="383"/>
      <c r="S441" s="383"/>
      <c r="T441" s="383"/>
      <c r="U441" s="383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74" t="s">
        <v>222</v>
      </c>
      <c r="C442" s="126" t="s">
        <v>186</v>
      </c>
      <c r="D442" s="108">
        <v>9.36</v>
      </c>
      <c r="E442" s="108"/>
      <c r="F442" s="127"/>
      <c r="G442" s="128"/>
      <c r="H442" s="375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3"/>
      <c r="P442" s="383"/>
      <c r="Q442" s="383"/>
      <c r="R442" s="383"/>
      <c r="S442" s="383"/>
      <c r="T442" s="383"/>
      <c r="U442" s="383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74" t="s">
        <v>393</v>
      </c>
      <c r="C443" s="187" t="s">
        <v>395</v>
      </c>
      <c r="D443" s="108">
        <v>5</v>
      </c>
      <c r="E443" s="108"/>
      <c r="F443" s="127"/>
      <c r="G443" s="128"/>
      <c r="H443" s="375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3"/>
      <c r="P443" s="383"/>
      <c r="Q443" s="383"/>
      <c r="R443" s="383"/>
      <c r="S443" s="383"/>
      <c r="T443" s="383"/>
      <c r="U443" s="383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74" t="s">
        <v>393</v>
      </c>
      <c r="C444" s="187" t="s">
        <v>402</v>
      </c>
      <c r="D444" s="108">
        <v>5</v>
      </c>
      <c r="E444" s="108"/>
      <c r="F444" s="127"/>
      <c r="G444" s="128"/>
      <c r="H444" s="375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3"/>
      <c r="P444" s="383"/>
      <c r="Q444" s="383"/>
      <c r="R444" s="383"/>
      <c r="S444" s="383"/>
      <c r="T444" s="383"/>
      <c r="U444" s="383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74" t="s">
        <v>404</v>
      </c>
      <c r="C445" s="187" t="s">
        <v>405</v>
      </c>
      <c r="D445" s="108">
        <v>5</v>
      </c>
      <c r="E445" s="108"/>
      <c r="F445" s="127"/>
      <c r="G445" s="128"/>
      <c r="H445" s="375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3"/>
      <c r="P445" s="383"/>
      <c r="Q445" s="383"/>
      <c r="R445" s="383"/>
      <c r="S445" s="383"/>
      <c r="T445" s="383"/>
      <c r="U445" s="383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74" t="s">
        <v>342</v>
      </c>
      <c r="C446" s="187" t="s">
        <v>372</v>
      </c>
      <c r="D446" s="108">
        <v>5</v>
      </c>
      <c r="E446" s="108"/>
      <c r="F446" s="127"/>
      <c r="G446" s="128"/>
      <c r="H446" s="375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3"/>
      <c r="P446" s="383"/>
      <c r="Q446" s="383"/>
      <c r="R446" s="383"/>
      <c r="S446" s="383"/>
      <c r="T446" s="383"/>
      <c r="U446" s="383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74" t="s">
        <v>343</v>
      </c>
      <c r="C447" s="126" t="s">
        <v>345</v>
      </c>
      <c r="D447" s="108">
        <v>5</v>
      </c>
      <c r="E447" s="108"/>
      <c r="F447" s="127"/>
      <c r="G447" s="128"/>
      <c r="H447" s="37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3"/>
      <c r="P447" s="383"/>
      <c r="Q447" s="383"/>
      <c r="R447" s="383"/>
      <c r="S447" s="383"/>
      <c r="T447" s="383"/>
      <c r="U447" s="38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74" t="s">
        <v>343</v>
      </c>
      <c r="C448" s="126" t="s">
        <v>347</v>
      </c>
      <c r="D448" s="108">
        <v>5</v>
      </c>
      <c r="E448" s="108"/>
      <c r="F448" s="127"/>
      <c r="G448" s="128"/>
      <c r="H448" s="37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3"/>
      <c r="P448" s="383"/>
      <c r="Q448" s="383"/>
      <c r="R448" s="383"/>
      <c r="S448" s="383"/>
      <c r="T448" s="383"/>
      <c r="U448" s="38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75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3"/>
      <c r="P449" s="383"/>
      <c r="Q449" s="383"/>
      <c r="R449" s="383"/>
      <c r="S449" s="383"/>
      <c r="T449" s="383"/>
      <c r="U449" s="383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75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3"/>
      <c r="P450" s="383"/>
      <c r="Q450" s="383"/>
      <c r="R450" s="383"/>
      <c r="S450" s="383"/>
      <c r="T450" s="383"/>
      <c r="U450" s="383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37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3"/>
      <c r="P451" s="383"/>
      <c r="Q451" s="383"/>
      <c r="R451" s="383"/>
      <c r="S451" s="383"/>
      <c r="T451" s="383"/>
      <c r="U451" s="38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7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3"/>
      <c r="P452" s="383"/>
      <c r="Q452" s="383"/>
      <c r="R452" s="383"/>
      <c r="S452" s="383"/>
      <c r="T452" s="383"/>
      <c r="U452" s="38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75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3"/>
      <c r="P453" s="383"/>
      <c r="Q453" s="383"/>
      <c r="R453" s="383"/>
      <c r="S453" s="383"/>
      <c r="T453" s="383"/>
      <c r="U453" s="38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7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3"/>
      <c r="P454" s="383"/>
      <c r="Q454" s="383"/>
      <c r="R454" s="383"/>
      <c r="S454" s="383"/>
      <c r="T454" s="383"/>
      <c r="U454" s="383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75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3"/>
      <c r="P455" s="383"/>
      <c r="Q455" s="383"/>
      <c r="R455" s="383"/>
      <c r="S455" s="383"/>
      <c r="T455" s="383"/>
      <c r="U455" s="383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75">
        <f t="shared" si="196"/>
        <v>0</v>
      </c>
      <c r="I456" s="129"/>
      <c r="J456" s="130" t="str">
        <f t="array" ref="J456">IF(ISERROR(G456/I456),"",G456/I456)</f>
        <v/>
      </c>
      <c r="K456" s="375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3"/>
      <c r="P456" s="383"/>
      <c r="Q456" s="383"/>
      <c r="R456" s="383"/>
      <c r="S456" s="383"/>
      <c r="T456" s="383"/>
      <c r="U456" s="383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496" t="s">
        <v>224</v>
      </c>
      <c r="B457" s="497"/>
      <c r="C457" s="38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75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3"/>
      <c r="P458" s="383"/>
      <c r="Q458" s="383"/>
      <c r="R458" s="383"/>
      <c r="S458" s="383"/>
      <c r="T458" s="383"/>
      <c r="U458" s="383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75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3"/>
      <c r="P459" s="383"/>
      <c r="Q459" s="383"/>
      <c r="R459" s="383"/>
      <c r="S459" s="383"/>
      <c r="T459" s="383"/>
      <c r="U459" s="383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75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3"/>
      <c r="P460" s="383"/>
      <c r="Q460" s="383"/>
      <c r="R460" s="383"/>
      <c r="S460" s="383"/>
      <c r="T460" s="383"/>
      <c r="U460" s="383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75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3"/>
      <c r="P461" s="383"/>
      <c r="Q461" s="383"/>
      <c r="R461" s="383"/>
      <c r="S461" s="383"/>
      <c r="T461" s="383"/>
      <c r="U461" s="383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80" t="s">
        <v>203</v>
      </c>
      <c r="D462" s="108">
        <v>5.03</v>
      </c>
      <c r="E462" s="108"/>
      <c r="F462" s="127"/>
      <c r="G462" s="128"/>
      <c r="H462" s="375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3"/>
      <c r="P462" s="383"/>
      <c r="Q462" s="383"/>
      <c r="R462" s="383"/>
      <c r="S462" s="383"/>
      <c r="T462" s="383"/>
      <c r="U462" s="383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7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3"/>
      <c r="P463" s="383"/>
      <c r="Q463" s="383"/>
      <c r="R463" s="383"/>
      <c r="S463" s="383"/>
      <c r="T463" s="383"/>
      <c r="U463" s="38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7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3"/>
      <c r="P464" s="383"/>
      <c r="Q464" s="383"/>
      <c r="R464" s="383"/>
      <c r="S464" s="383"/>
      <c r="T464" s="383"/>
      <c r="U464" s="38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80" t="s">
        <v>228</v>
      </c>
      <c r="D465" s="108">
        <v>5.03</v>
      </c>
      <c r="E465" s="108"/>
      <c r="F465" s="127"/>
      <c r="G465" s="128"/>
      <c r="H465" s="37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3"/>
      <c r="P465" s="383"/>
      <c r="Q465" s="383"/>
      <c r="R465" s="383"/>
      <c r="S465" s="383"/>
      <c r="T465" s="383"/>
      <c r="U465" s="38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80" t="s">
        <v>212</v>
      </c>
      <c r="D466" s="108">
        <v>5.03</v>
      </c>
      <c r="E466" s="108"/>
      <c r="F466" s="127"/>
      <c r="G466" s="128"/>
      <c r="H466" s="375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3"/>
      <c r="P466" s="383"/>
      <c r="Q466" s="383"/>
      <c r="R466" s="383"/>
      <c r="S466" s="383"/>
      <c r="T466" s="383"/>
      <c r="U466" s="38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80" t="s">
        <v>203</v>
      </c>
      <c r="D467" s="108">
        <v>5.03</v>
      </c>
      <c r="E467" s="108"/>
      <c r="F467" s="127"/>
      <c r="G467" s="128"/>
      <c r="H467" s="375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3"/>
      <c r="P467" s="383"/>
      <c r="Q467" s="383"/>
      <c r="R467" s="383"/>
      <c r="S467" s="383"/>
      <c r="T467" s="383"/>
      <c r="U467" s="38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80" t="s">
        <v>186</v>
      </c>
      <c r="D468" s="108">
        <v>5.03</v>
      </c>
      <c r="E468" s="108"/>
      <c r="F468" s="127"/>
      <c r="G468" s="128"/>
      <c r="H468" s="375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3"/>
      <c r="P468" s="383"/>
      <c r="Q468" s="383"/>
      <c r="R468" s="383"/>
      <c r="S468" s="383"/>
      <c r="T468" s="383"/>
      <c r="U468" s="38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80" t="s">
        <v>228</v>
      </c>
      <c r="D469" s="108">
        <v>5.03</v>
      </c>
      <c r="E469" s="108"/>
      <c r="F469" s="127"/>
      <c r="G469" s="128"/>
      <c r="H469" s="375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3"/>
      <c r="P469" s="383"/>
      <c r="Q469" s="383"/>
      <c r="R469" s="383"/>
      <c r="S469" s="383"/>
      <c r="T469" s="383"/>
      <c r="U469" s="38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80" t="s">
        <v>199</v>
      </c>
      <c r="D470" s="108">
        <v>5.03</v>
      </c>
      <c r="E470" s="108"/>
      <c r="F470" s="127"/>
      <c r="G470" s="128"/>
      <c r="H470" s="37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3"/>
      <c r="P470" s="383"/>
      <c r="Q470" s="383"/>
      <c r="R470" s="383"/>
      <c r="S470" s="383"/>
      <c r="T470" s="383"/>
      <c r="U470" s="38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75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3"/>
      <c r="P471" s="383"/>
      <c r="Q471" s="383"/>
      <c r="R471" s="383"/>
      <c r="S471" s="383"/>
      <c r="T471" s="383"/>
      <c r="U471" s="38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75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3"/>
      <c r="P472" s="383"/>
      <c r="Q472" s="383"/>
      <c r="R472" s="383"/>
      <c r="S472" s="383"/>
      <c r="T472" s="383"/>
      <c r="U472" s="38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38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75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3"/>
      <c r="P474" s="383"/>
      <c r="Q474" s="383"/>
      <c r="R474" s="383"/>
      <c r="S474" s="383"/>
      <c r="T474" s="383"/>
      <c r="U474" s="383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75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3"/>
      <c r="P475" s="383"/>
      <c r="Q475" s="383"/>
      <c r="R475" s="383"/>
      <c r="S475" s="383"/>
      <c r="T475" s="383"/>
      <c r="U475" s="383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75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3"/>
      <c r="P476" s="383"/>
      <c r="Q476" s="383"/>
      <c r="R476" s="383"/>
      <c r="S476" s="383"/>
      <c r="T476" s="383"/>
      <c r="U476" s="383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75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3"/>
      <c r="P477" s="383"/>
      <c r="Q477" s="383"/>
      <c r="R477" s="383"/>
      <c r="S477" s="383"/>
      <c r="T477" s="383"/>
      <c r="U477" s="383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75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3"/>
      <c r="P478" s="383"/>
      <c r="Q478" s="383"/>
      <c r="R478" s="383"/>
      <c r="S478" s="383"/>
      <c r="T478" s="383"/>
      <c r="U478" s="383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75">
        <f t="shared" si="215"/>
        <v>0</v>
      </c>
      <c r="I479" s="129"/>
      <c r="J479" s="130"/>
      <c r="K479" s="131"/>
      <c r="L479" s="129"/>
      <c r="M479" s="109"/>
      <c r="N479" s="130"/>
      <c r="O479" s="383"/>
      <c r="P479" s="383"/>
      <c r="Q479" s="383"/>
      <c r="R479" s="383"/>
      <c r="S479" s="383"/>
      <c r="T479" s="383"/>
      <c r="U479" s="383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7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3"/>
      <c r="P480" s="383"/>
      <c r="Q480" s="383"/>
      <c r="R480" s="383"/>
      <c r="S480" s="383"/>
      <c r="T480" s="383"/>
      <c r="U480" s="383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38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1"/>
      <c r="D482" s="108">
        <v>3.65</v>
      </c>
      <c r="E482" s="108"/>
      <c r="F482" s="153"/>
      <c r="G482" s="128"/>
      <c r="H482" s="375">
        <f t="shared" ref="H482:H496" si="223">D482*G482</f>
        <v>0</v>
      </c>
      <c r="I482" s="129"/>
      <c r="J482" s="130" t="str">
        <f t="array" ref="J482">IF(ISERROR(G482/I482),"",G482/I482)</f>
        <v/>
      </c>
      <c r="K482" s="375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3"/>
      <c r="P482" s="383"/>
      <c r="Q482" s="383"/>
      <c r="R482" s="383"/>
      <c r="S482" s="383"/>
      <c r="T482" s="383"/>
      <c r="U482" s="383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1"/>
      <c r="D483" s="108">
        <v>6.58</v>
      </c>
      <c r="E483" s="108"/>
      <c r="F483" s="127"/>
      <c r="G483" s="128"/>
      <c r="H483" s="375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3"/>
      <c r="P483" s="383"/>
      <c r="Q483" s="383"/>
      <c r="R483" s="383"/>
      <c r="S483" s="383"/>
      <c r="T483" s="383"/>
      <c r="U483" s="383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1"/>
      <c r="D484" s="108">
        <v>7.8</v>
      </c>
      <c r="E484" s="108"/>
      <c r="F484" s="127"/>
      <c r="G484" s="128"/>
      <c r="H484" s="375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3"/>
      <c r="P484" s="383"/>
      <c r="Q484" s="383"/>
      <c r="R484" s="383"/>
      <c r="S484" s="383"/>
      <c r="T484" s="383"/>
      <c r="U484" s="383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1"/>
      <c r="D485" s="108">
        <v>4.4000000000000004</v>
      </c>
      <c r="E485" s="108"/>
      <c r="F485" s="127"/>
      <c r="G485" s="128"/>
      <c r="H485" s="375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3"/>
      <c r="P485" s="383"/>
      <c r="Q485" s="383"/>
      <c r="R485" s="383"/>
      <c r="S485" s="383"/>
      <c r="T485" s="383"/>
      <c r="U485" s="383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75">
        <f t="shared" si="223"/>
        <v>0</v>
      </c>
      <c r="I486" s="129"/>
      <c r="J486" s="130"/>
      <c r="K486" s="131"/>
      <c r="L486" s="129"/>
      <c r="M486" s="109"/>
      <c r="N486" s="130"/>
      <c r="O486" s="383"/>
      <c r="P486" s="383"/>
      <c r="Q486" s="383"/>
      <c r="R486" s="383"/>
      <c r="S486" s="383"/>
      <c r="T486" s="383"/>
      <c r="U486" s="38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1"/>
      <c r="D487" s="108"/>
      <c r="E487" s="108"/>
      <c r="F487" s="127"/>
      <c r="G487" s="128"/>
      <c r="H487" s="375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3"/>
      <c r="P487" s="383"/>
      <c r="Q487" s="383"/>
      <c r="R487" s="383"/>
      <c r="S487" s="383"/>
      <c r="T487" s="383"/>
      <c r="U487" s="383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1" t="s">
        <v>239</v>
      </c>
      <c r="C488" s="381" t="s">
        <v>179</v>
      </c>
      <c r="D488" s="108">
        <v>6.04</v>
      </c>
      <c r="E488" s="108"/>
      <c r="F488" s="127"/>
      <c r="G488" s="128"/>
      <c r="H488" s="375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3"/>
      <c r="P488" s="383"/>
      <c r="Q488" s="383"/>
      <c r="R488" s="383"/>
      <c r="S488" s="383"/>
      <c r="T488" s="383"/>
      <c r="U488" s="383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1" t="s">
        <v>239</v>
      </c>
      <c r="C489" s="381" t="s">
        <v>186</v>
      </c>
      <c r="D489" s="108">
        <v>6.04</v>
      </c>
      <c r="E489" s="108"/>
      <c r="F489" s="127"/>
      <c r="G489" s="128"/>
      <c r="H489" s="37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3"/>
      <c r="P489" s="383"/>
      <c r="Q489" s="383"/>
      <c r="R489" s="383"/>
      <c r="S489" s="383"/>
      <c r="T489" s="383"/>
      <c r="U489" s="383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1" t="s">
        <v>443</v>
      </c>
      <c r="C490" s="381" t="s">
        <v>179</v>
      </c>
      <c r="D490" s="108"/>
      <c r="E490" s="108"/>
      <c r="F490" s="127"/>
      <c r="G490" s="128"/>
      <c r="H490" s="375">
        <f t="shared" si="223"/>
        <v>0</v>
      </c>
      <c r="I490" s="129"/>
      <c r="J490" s="130"/>
      <c r="K490" s="131"/>
      <c r="L490" s="129"/>
      <c r="M490" s="109"/>
      <c r="N490" s="130"/>
      <c r="O490" s="383"/>
      <c r="P490" s="383"/>
      <c r="Q490" s="383"/>
      <c r="R490" s="383"/>
      <c r="S490" s="383"/>
      <c r="T490" s="383"/>
      <c r="U490" s="383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1" t="s">
        <v>443</v>
      </c>
      <c r="C491" s="381" t="s">
        <v>186</v>
      </c>
      <c r="D491" s="108"/>
      <c r="E491" s="108"/>
      <c r="F491" s="127"/>
      <c r="G491" s="128"/>
      <c r="H491" s="375">
        <f t="shared" si="223"/>
        <v>0</v>
      </c>
      <c r="I491" s="129"/>
      <c r="J491" s="130"/>
      <c r="K491" s="131"/>
      <c r="L491" s="129"/>
      <c r="M491" s="109"/>
      <c r="N491" s="130"/>
      <c r="O491" s="383"/>
      <c r="P491" s="383"/>
      <c r="Q491" s="383"/>
      <c r="R491" s="383"/>
      <c r="S491" s="383"/>
      <c r="T491" s="383"/>
      <c r="U491" s="383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74" t="s">
        <v>240</v>
      </c>
      <c r="C492" s="126"/>
      <c r="D492" s="108">
        <v>7.3</v>
      </c>
      <c r="E492" s="108"/>
      <c r="F492" s="127"/>
      <c r="G492" s="128"/>
      <c r="H492" s="375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3"/>
      <c r="P492" s="383"/>
      <c r="Q492" s="383"/>
      <c r="R492" s="383"/>
      <c r="S492" s="383"/>
      <c r="T492" s="383"/>
      <c r="U492" s="383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74" t="s">
        <v>241</v>
      </c>
      <c r="C493" s="126"/>
      <c r="D493" s="108">
        <f>78*120/1000</f>
        <v>9.36</v>
      </c>
      <c r="E493" s="108"/>
      <c r="F493" s="127"/>
      <c r="G493" s="128"/>
      <c r="H493" s="375">
        <f t="shared" si="223"/>
        <v>0</v>
      </c>
      <c r="I493" s="129"/>
      <c r="J493" s="130"/>
      <c r="K493" s="131"/>
      <c r="L493" s="129"/>
      <c r="M493" s="109"/>
      <c r="N493" s="130"/>
      <c r="O493" s="383"/>
      <c r="P493" s="383"/>
      <c r="Q493" s="383"/>
      <c r="R493" s="383"/>
      <c r="S493" s="383"/>
      <c r="T493" s="383"/>
      <c r="U493" s="38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74" t="s">
        <v>242</v>
      </c>
      <c r="C494" s="126"/>
      <c r="D494" s="108">
        <v>4.5</v>
      </c>
      <c r="E494" s="108"/>
      <c r="F494" s="127"/>
      <c r="G494" s="128"/>
      <c r="H494" s="375">
        <f t="shared" si="223"/>
        <v>0</v>
      </c>
      <c r="I494" s="129"/>
      <c r="J494" s="130"/>
      <c r="K494" s="131"/>
      <c r="L494" s="129"/>
      <c r="M494" s="109"/>
      <c r="N494" s="130"/>
      <c r="O494" s="383"/>
      <c r="P494" s="383"/>
      <c r="Q494" s="383"/>
      <c r="R494" s="383"/>
      <c r="S494" s="383"/>
      <c r="T494" s="383"/>
      <c r="U494" s="383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74" t="s">
        <v>243</v>
      </c>
      <c r="C495" s="126"/>
      <c r="D495" s="108">
        <v>4.5</v>
      </c>
      <c r="E495" s="108"/>
      <c r="F495" s="127"/>
      <c r="G495" s="128"/>
      <c r="H495" s="375">
        <f t="shared" si="223"/>
        <v>0</v>
      </c>
      <c r="I495" s="129"/>
      <c r="J495" s="130"/>
      <c r="K495" s="131"/>
      <c r="L495" s="129"/>
      <c r="M495" s="109"/>
      <c r="N495" s="130"/>
      <c r="O495" s="383"/>
      <c r="P495" s="383"/>
      <c r="Q495" s="383"/>
      <c r="R495" s="383"/>
      <c r="S495" s="383"/>
      <c r="T495" s="383"/>
      <c r="U495" s="38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74"/>
      <c r="C496" s="126"/>
      <c r="D496" s="108"/>
      <c r="E496" s="108"/>
      <c r="F496" s="127"/>
      <c r="G496" s="128"/>
      <c r="H496" s="375">
        <f t="shared" si="223"/>
        <v>0</v>
      </c>
      <c r="I496" s="129"/>
      <c r="J496" s="130"/>
      <c r="K496" s="131"/>
      <c r="L496" s="129"/>
      <c r="M496" s="109"/>
      <c r="N496" s="130"/>
      <c r="O496" s="383"/>
      <c r="P496" s="383"/>
      <c r="Q496" s="383"/>
      <c r="R496" s="383"/>
      <c r="S496" s="383"/>
      <c r="T496" s="383"/>
      <c r="U496" s="38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38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377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377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377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377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377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377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377">
        <f>G498</f>
        <v>0</v>
      </c>
      <c r="C505" s="472" t="s">
        <v>269</v>
      </c>
      <c r="D505" s="471"/>
      <c r="E505" s="462">
        <f>H498</f>
        <v>0</v>
      </c>
      <c r="F505" s="462"/>
      <c r="G505" s="462" t="s">
        <v>270</v>
      </c>
      <c r="H505" s="462"/>
      <c r="I505" s="490" t="str">
        <f>L498</f>
        <v/>
      </c>
      <c r="J505" s="490"/>
      <c r="K505" s="492" t="s">
        <v>271</v>
      </c>
      <c r="L505" s="492"/>
      <c r="M505" s="490" t="str">
        <f>J498</f>
        <v/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377">
        <f>I498+C504</f>
        <v>1</v>
      </c>
      <c r="C506" s="469" t="s">
        <v>251</v>
      </c>
      <c r="D506" s="470"/>
      <c r="E506" s="487">
        <f>K498+I504</f>
        <v>11</v>
      </c>
      <c r="F506" s="487"/>
      <c r="G506" s="462" t="s">
        <v>274</v>
      </c>
      <c r="H506" s="462"/>
      <c r="I506" s="490">
        <f>B506-E506</f>
        <v>-10</v>
      </c>
      <c r="J506" s="490"/>
      <c r="K506" s="492" t="s">
        <v>275</v>
      </c>
      <c r="L506" s="492"/>
      <c r="M506" s="493">
        <f>IF(ISERROR(I506/E506),"",I506/E506)</f>
        <v>-0.90909090909090906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377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 t="str">
        <f t="array" ref="M507">IF(ISERROR(I507/B505),"",I507/B505)</f>
        <v/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37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1418</v>
      </c>
      <c r="D510" s="485"/>
      <c r="E510" s="475" t="s">
        <v>269</v>
      </c>
      <c r="F510" s="475"/>
      <c r="G510" s="487">
        <f>SUM(E168,E336,E505)</f>
        <v>7847.06</v>
      </c>
      <c r="H510" s="487"/>
      <c r="I510" s="462" t="s">
        <v>270</v>
      </c>
      <c r="J510" s="475"/>
      <c r="K510" s="484">
        <f>IF(ISERROR(C510/G511),"",C510/G511)</f>
        <v>7.5851322494027098</v>
      </c>
      <c r="L510" s="485"/>
      <c r="M510" s="462" t="s">
        <v>271</v>
      </c>
      <c r="N510" s="462"/>
      <c r="O510" s="463">
        <f t="array" ref="O510">IF(ISERROR(C510/C511),"",C510/C511)</f>
        <v>4.2839879154078551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331</v>
      </c>
      <c r="D511" s="485"/>
      <c r="E511" s="462" t="s">
        <v>251</v>
      </c>
      <c r="F511" s="462"/>
      <c r="G511" s="487">
        <f>SUM(E169,E337,E506)</f>
        <v>186.94466403162056</v>
      </c>
      <c r="H511" s="487"/>
      <c r="I511" s="469" t="s">
        <v>274</v>
      </c>
      <c r="J511" s="470"/>
      <c r="K511" s="472">
        <f>C511-G511</f>
        <v>144.05533596837944</v>
      </c>
      <c r="L511" s="471"/>
      <c r="M511" s="472" t="s">
        <v>275</v>
      </c>
      <c r="N511" s="471"/>
      <c r="O511" s="476">
        <f>IF(ISERROR(K511/C511),"",K511/C511)</f>
        <v>0.43521249537274753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7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0</v>
      </c>
      <c r="D515" s="470"/>
      <c r="E515" s="465">
        <f>IF(ISERROR(C515/C521),"",C515/C521)</f>
        <v>0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0</v>
      </c>
      <c r="D516" s="470"/>
      <c r="E516" s="465">
        <f>IF(ISERROR(C516/C521),"",C516/C521)</f>
        <v>0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70</v>
      </c>
      <c r="D517" s="470"/>
      <c r="E517" s="465">
        <f>IF(ISERROR(C517/C521),"",C517/C521)</f>
        <v>4.9365303244005641E-2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1094</v>
      </c>
      <c r="D519" s="470"/>
      <c r="E519" s="465">
        <f>IF(ISERROR(C519/C521),"",C519/C521)</f>
        <v>0.77150916784203105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254</v>
      </c>
      <c r="D520" s="470"/>
      <c r="E520" s="465">
        <f>IF(ISERROR(C520/C521),"",C520/C521)</f>
        <v>0.17912552891396333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1418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381" t="s">
        <v>309</v>
      </c>
      <c r="D523" s="381" t="s">
        <v>310</v>
      </c>
      <c r="E523" s="381" t="s">
        <v>311</v>
      </c>
      <c r="F523" s="38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3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75" t="s">
        <v>322</v>
      </c>
      <c r="Q523" s="129" t="s">
        <v>323</v>
      </c>
      <c r="R523" s="109" t="s">
        <v>324</v>
      </c>
      <c r="S523" s="381" t="s">
        <v>325</v>
      </c>
      <c r="T523" s="38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31</v>
      </c>
      <c r="D524" s="106">
        <v>31</v>
      </c>
      <c r="E524" s="106"/>
      <c r="F524" s="106"/>
      <c r="G524" s="107"/>
      <c r="H524" s="106">
        <v>2</v>
      </c>
      <c r="I524" s="106"/>
      <c r="J524" s="106">
        <f>C524-H524-I524</f>
        <v>29</v>
      </c>
      <c r="K524" s="106"/>
      <c r="L524" s="106"/>
      <c r="M524" s="106"/>
      <c r="N524" s="106"/>
      <c r="O524" s="106"/>
      <c r="P524" s="108"/>
      <c r="Q524" s="106">
        <f>J524-K524-L524</f>
        <v>29</v>
      </c>
      <c r="R524" s="109">
        <f>Q524*11-M524-N524</f>
        <v>319</v>
      </c>
      <c r="S524" s="382">
        <f t="array" ref="S524">IF(ISERROR(Q524/J524),"",Q524/J524)</f>
        <v>1</v>
      </c>
      <c r="T524" s="38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382">
        <f t="array" ref="S525">IF(ISERROR(Q525/J525),"",Q525/J525)</f>
        <v>1</v>
      </c>
      <c r="T525" s="38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10</v>
      </c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382" t="str">
        <f t="array" ref="S526">IF(ISERROR(Q526/J526),"",Q526/J526)</f>
        <v/>
      </c>
      <c r="T526" s="38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12</v>
      </c>
      <c r="I527" s="112">
        <f t="shared" si="240"/>
        <v>0</v>
      </c>
      <c r="J527" s="112">
        <f t="shared" si="240"/>
        <v>59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59</v>
      </c>
      <c r="R527" s="114">
        <f>SUM(R524:R526)</f>
        <v>649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127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105" t="s">
        <v>50</v>
      </c>
      <c r="H6" s="216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customHeight="1">
      <c r="A7" s="301">
        <v>30100030</v>
      </c>
      <c r="B7" s="293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2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3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301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301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4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4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2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2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4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4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3" customFormat="1" ht="20.100000000000001" customHeight="1">
      <c r="A19" s="302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4"/>
      <c r="P19" s="354"/>
      <c r="Q19" s="354"/>
      <c r="R19" s="354"/>
      <c r="S19" s="354"/>
      <c r="T19" s="354"/>
      <c r="U19" s="354"/>
      <c r="V19" s="132">
        <f t="shared" ref="V19:V21" si="5">SUM(X19:AA19)</f>
        <v>0</v>
      </c>
      <c r="W19" s="35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2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2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2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2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2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2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96" t="s">
        <v>201</v>
      </c>
      <c r="B28" s="497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2">
        <v>30100012</v>
      </c>
      <c r="B29" s="293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2">
        <v>30100011</v>
      </c>
      <c r="B30" s="293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2">
        <v>30100010</v>
      </c>
      <c r="B31" s="293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2">
        <v>30100014</v>
      </c>
      <c r="B32" s="293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2">
        <v>30100013</v>
      </c>
      <c r="B33" s="293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2">
        <v>30100016</v>
      </c>
      <c r="B34" s="293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2">
        <v>30100017</v>
      </c>
      <c r="B35" s="293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2">
        <v>30100015</v>
      </c>
      <c r="B36" s="293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2">
        <v>30100027</v>
      </c>
      <c r="B37" s="293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2">
        <v>30100023</v>
      </c>
      <c r="B38" s="293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2">
        <v>30100024</v>
      </c>
      <c r="B39" s="293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2">
        <v>30100022</v>
      </c>
      <c r="B40" s="293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2">
        <v>30100029</v>
      </c>
      <c r="B41" s="293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2">
        <v>30100026</v>
      </c>
      <c r="B42" s="293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2">
        <v>30100025</v>
      </c>
      <c r="B43" s="293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2">
        <v>30100028</v>
      </c>
      <c r="B44" s="293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2">
        <v>30100032</v>
      </c>
      <c r="B45" s="293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2">
        <v>30100033</v>
      </c>
      <c r="B46" s="293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2">
        <v>30100062</v>
      </c>
      <c r="B47" s="293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2">
        <v>30100031</v>
      </c>
      <c r="B48" s="293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2">
        <v>30100019</v>
      </c>
      <c r="B49" s="293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2">
        <v>30100020</v>
      </c>
      <c r="B50" s="293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2">
        <v>30100021</v>
      </c>
      <c r="B51" s="293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2">
        <v>30100018</v>
      </c>
      <c r="B52" s="293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5">
        <v>30700007</v>
      </c>
      <c r="B53" s="293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5">
        <v>30700006</v>
      </c>
      <c r="B54" s="293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5">
        <v>30700008</v>
      </c>
      <c r="B55" s="293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5">
        <v>30700009</v>
      </c>
      <c r="B56" s="293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2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2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04" t="s">
        <v>216</v>
      </c>
      <c r="B86" s="504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301">
        <v>30400012</v>
      </c>
      <c r="B87" s="293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301">
        <v>30400010</v>
      </c>
      <c r="B88" s="293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301">
        <v>30400011</v>
      </c>
      <c r="B89" s="293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6">
        <v>30600005</v>
      </c>
      <c r="B103" s="29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6">
        <v>30600008</v>
      </c>
      <c r="B104" s="29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6">
        <v>30600007</v>
      </c>
      <c r="B105" s="29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6">
        <v>30600006</v>
      </c>
      <c r="B106" s="29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301">
        <v>30400026</v>
      </c>
      <c r="B107" s="293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301">
        <v>30400028</v>
      </c>
      <c r="B108" s="293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301">
        <v>30400027</v>
      </c>
      <c r="B109" s="293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301"/>
      <c r="B110" s="293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301">
        <v>30600009</v>
      </c>
      <c r="B111" s="293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301">
        <v>30600010</v>
      </c>
      <c r="B112" s="293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301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301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301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301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301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301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301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49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496" t="s">
        <v>231</v>
      </c>
      <c r="B137" s="497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4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4" si="60">IF(ISERROR(I138-K138),"",I138-K138)</f>
        <v>0</v>
      </c>
      <c r="N138" s="130">
        <f t="shared" ref="N138:N144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4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4">
        <f t="shared" si="59"/>
        <v>0</v>
      </c>
      <c r="I143" s="129"/>
      <c r="J143" s="130"/>
      <c r="K143" s="131"/>
      <c r="L143" s="129"/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226">
        <f t="shared" si="59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si="60"/>
        <v>0</v>
      </c>
      <c r="N144" s="130">
        <f t="shared" si="61"/>
        <v>0</v>
      </c>
      <c r="O144" s="219"/>
      <c r="P144" s="219"/>
      <c r="Q144" s="219"/>
      <c r="R144" s="219"/>
      <c r="S144" s="219"/>
      <c r="T144" s="219"/>
      <c r="U144" s="219"/>
      <c r="V144" s="132">
        <f t="shared" si="62"/>
        <v>0</v>
      </c>
      <c r="W144" s="133" t="str">
        <f t="shared" si="58"/>
        <v/>
      </c>
      <c r="X144" s="132"/>
      <c r="Y144" s="132"/>
      <c r="Z144" s="132"/>
      <c r="AA144" s="132"/>
    </row>
    <row r="145" spans="1:27" ht="20.100000000000001" customHeight="1">
      <c r="A145" s="496" t="s">
        <v>234</v>
      </c>
      <c r="B145" s="497"/>
      <c r="C145" s="224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58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customHeight="1">
      <c r="A146" s="301">
        <v>30700013</v>
      </c>
      <c r="B146" s="300" t="s">
        <v>103</v>
      </c>
      <c r="C146" s="217"/>
      <c r="D146" s="108">
        <v>3.65</v>
      </c>
      <c r="E146" s="108"/>
      <c r="F146" s="153"/>
      <c r="G146" s="128"/>
      <c r="H146" s="226">
        <f t="shared" ref="H146:H159" si="63">D146*G146</f>
        <v>0</v>
      </c>
      <c r="I146" s="129"/>
      <c r="J146" s="130" t="str">
        <f t="array" ref="J146">IF(ISERROR(G146/I146),"",G146/I146)</f>
        <v/>
      </c>
      <c r="K146" s="226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219"/>
      <c r="P146" s="219"/>
      <c r="Q146" s="219"/>
      <c r="R146" s="219"/>
      <c r="S146" s="219"/>
      <c r="T146" s="219"/>
      <c r="U146" s="219"/>
      <c r="V146" s="132">
        <f t="shared" ref="V146:V149" si="66">SUM(X146:AA146)</f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301">
        <v>30700014</v>
      </c>
      <c r="B147" s="141" t="s">
        <v>236</v>
      </c>
      <c r="C147" s="217"/>
      <c r="D147" s="108">
        <v>6.58</v>
      </c>
      <c r="E147" s="108"/>
      <c r="F147" s="127"/>
      <c r="G147" s="128"/>
      <c r="H147" s="226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6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301">
        <v>30700016</v>
      </c>
      <c r="B148" s="141" t="s">
        <v>237</v>
      </c>
      <c r="C148" s="217"/>
      <c r="D148" s="108">
        <v>7.8</v>
      </c>
      <c r="E148" s="108"/>
      <c r="F148" s="127"/>
      <c r="G148" s="128"/>
      <c r="H148" s="226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219"/>
      <c r="P148" s="219"/>
      <c r="Q148" s="219"/>
      <c r="R148" s="219"/>
      <c r="S148" s="219"/>
      <c r="T148" s="219"/>
      <c r="U148" s="219"/>
      <c r="V148" s="132">
        <f t="shared" si="66"/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217"/>
      <c r="D149" s="108">
        <v>4.4000000000000004</v>
      </c>
      <c r="E149" s="108"/>
      <c r="F149" s="127"/>
      <c r="G149" s="128"/>
      <c r="H149" s="29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294">
        <f t="shared" si="63"/>
        <v>0</v>
      </c>
      <c r="I150" s="129"/>
      <c r="J150" s="130"/>
      <c r="K150" s="131"/>
      <c r="L150" s="129">
        <v>6</v>
      </c>
      <c r="M150" s="109"/>
      <c r="N150" s="130"/>
      <c r="O150" s="219"/>
      <c r="P150" s="219"/>
      <c r="Q150" s="219"/>
      <c r="R150" s="219"/>
      <c r="S150" s="219"/>
      <c r="T150" s="219"/>
      <c r="U150" s="219"/>
      <c r="V150" s="132"/>
      <c r="W150" s="133"/>
      <c r="X150" s="132"/>
      <c r="Y150" s="132"/>
      <c r="Z150" s="132"/>
      <c r="AA150" s="132"/>
    </row>
    <row r="151" spans="1:27" ht="20.100000000000001" customHeight="1">
      <c r="A151" s="307"/>
      <c r="B151" s="217" t="s">
        <v>499</v>
      </c>
      <c r="C151" s="217" t="s">
        <v>179</v>
      </c>
      <c r="D151" s="108">
        <v>6.04</v>
      </c>
      <c r="E151" s="108"/>
      <c r="F151" s="127"/>
      <c r="G151" s="128"/>
      <c r="H151" s="29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219"/>
      <c r="P151" s="219"/>
      <c r="Q151" s="219"/>
      <c r="R151" s="219"/>
      <c r="S151" s="219"/>
      <c r="T151" s="219"/>
      <c r="U151" s="219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customHeight="1">
      <c r="A152" s="307">
        <v>30700019</v>
      </c>
      <c r="B152" s="217" t="s">
        <v>239</v>
      </c>
      <c r="C152" s="217" t="s">
        <v>186</v>
      </c>
      <c r="D152" s="108">
        <v>6.04</v>
      </c>
      <c r="E152" s="108"/>
      <c r="F152" s="127"/>
      <c r="G152" s="128"/>
      <c r="H152" s="294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customHeight="1">
      <c r="A153" s="307">
        <v>30601015</v>
      </c>
      <c r="B153" s="279" t="s">
        <v>444</v>
      </c>
      <c r="C153" s="279" t="s">
        <v>179</v>
      </c>
      <c r="D153" s="108">
        <v>6</v>
      </c>
      <c r="E153" s="108"/>
      <c r="F153" s="127"/>
      <c r="G153" s="128"/>
      <c r="H153" s="294">
        <f t="shared" si="63"/>
        <v>0</v>
      </c>
      <c r="I153" s="129"/>
      <c r="J153" s="130"/>
      <c r="K153" s="131"/>
      <c r="L153" s="129"/>
      <c r="M153" s="109"/>
      <c r="N153" s="130"/>
      <c r="O153" s="280"/>
      <c r="P153" s="280"/>
      <c r="Q153" s="280"/>
      <c r="R153" s="280"/>
      <c r="S153" s="280"/>
      <c r="T153" s="280"/>
      <c r="U153" s="280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286" t="s">
        <v>443</v>
      </c>
      <c r="C154" s="286" t="s">
        <v>446</v>
      </c>
      <c r="D154" s="108">
        <v>6</v>
      </c>
      <c r="E154" s="108"/>
      <c r="F154" s="127"/>
      <c r="G154" s="128"/>
      <c r="H154" s="294">
        <f t="shared" si="63"/>
        <v>0</v>
      </c>
      <c r="I154" s="129"/>
      <c r="J154" s="130"/>
      <c r="K154" s="131"/>
      <c r="L154" s="129">
        <v>6</v>
      </c>
      <c r="M154" s="109"/>
      <c r="N154" s="130"/>
      <c r="O154" s="287"/>
      <c r="P154" s="287"/>
      <c r="Q154" s="287"/>
      <c r="R154" s="287"/>
      <c r="S154" s="287"/>
      <c r="T154" s="287"/>
      <c r="U154" s="287"/>
      <c r="V154" s="132"/>
      <c r="W154" s="133"/>
      <c r="X154" s="132"/>
      <c r="Y154" s="132"/>
      <c r="Z154" s="132"/>
      <c r="AA154" s="132"/>
    </row>
    <row r="155" spans="1:27" ht="20.100000000000001" customHeight="1">
      <c r="A155" s="301">
        <v>30700018</v>
      </c>
      <c r="B155" s="218" t="s">
        <v>240</v>
      </c>
      <c r="C155" s="126"/>
      <c r="D155" s="108">
        <v>7.3</v>
      </c>
      <c r="E155" s="108"/>
      <c r="F155" s="127"/>
      <c r="G155" s="128"/>
      <c r="H155" s="294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219"/>
      <c r="P155" s="219"/>
      <c r="Q155" s="219"/>
      <c r="R155" s="219"/>
      <c r="S155" s="219"/>
      <c r="T155" s="219"/>
      <c r="U155" s="219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customHeight="1">
      <c r="A156" s="301">
        <v>30700010</v>
      </c>
      <c r="B156" s="218" t="s">
        <v>241</v>
      </c>
      <c r="C156" s="126"/>
      <c r="D156" s="108">
        <f>78*120/1000</f>
        <v>9.36</v>
      </c>
      <c r="E156" s="108"/>
      <c r="F156" s="127"/>
      <c r="G156" s="128"/>
      <c r="H156" s="294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219"/>
      <c r="P156" s="219"/>
      <c r="Q156" s="219"/>
      <c r="R156" s="219"/>
      <c r="S156" s="219"/>
      <c r="T156" s="219"/>
      <c r="U156" s="219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customHeight="1">
      <c r="A157" s="301">
        <v>30700015</v>
      </c>
      <c r="B157" s="218" t="s">
        <v>242</v>
      </c>
      <c r="C157" s="126"/>
      <c r="D157" s="108">
        <v>4.5</v>
      </c>
      <c r="E157" s="108"/>
      <c r="F157" s="127"/>
      <c r="G157" s="128"/>
      <c r="H157" s="294">
        <f t="shared" si="63"/>
        <v>0</v>
      </c>
      <c r="I157" s="129"/>
      <c r="J157" s="130"/>
      <c r="K157" s="131"/>
      <c r="L157" s="129"/>
      <c r="M157" s="109"/>
      <c r="N157" s="130"/>
      <c r="O157" s="219"/>
      <c r="P157" s="219"/>
      <c r="Q157" s="219"/>
      <c r="R157" s="219"/>
      <c r="S157" s="219"/>
      <c r="T157" s="219"/>
      <c r="U157" s="219"/>
      <c r="V157" s="132"/>
      <c r="W157" s="133"/>
      <c r="X157" s="132"/>
      <c r="Y157" s="132"/>
      <c r="Z157" s="132"/>
      <c r="AA157" s="132"/>
    </row>
    <row r="158" spans="1:27" ht="20.100000000000001" customHeight="1">
      <c r="A158" s="301">
        <v>30700012</v>
      </c>
      <c r="B158" s="218" t="s">
        <v>243</v>
      </c>
      <c r="C158" s="126"/>
      <c r="D158" s="108">
        <v>4.5</v>
      </c>
      <c r="E158" s="108"/>
      <c r="F158" s="127"/>
      <c r="G158" s="128"/>
      <c r="H158" s="294">
        <f t="shared" si="63"/>
        <v>0</v>
      </c>
      <c r="I158" s="129"/>
      <c r="J158" s="130"/>
      <c r="K158" s="131"/>
      <c r="L158" s="129"/>
      <c r="M158" s="109"/>
      <c r="N158" s="130"/>
      <c r="O158" s="219"/>
      <c r="P158" s="219"/>
      <c r="Q158" s="219"/>
      <c r="R158" s="219"/>
      <c r="S158" s="219"/>
      <c r="T158" s="219"/>
      <c r="U158" s="219"/>
      <c r="V158" s="132"/>
      <c r="W158" s="133"/>
      <c r="X158" s="132"/>
      <c r="Y158" s="132"/>
      <c r="Z158" s="132"/>
      <c r="AA158" s="132"/>
    </row>
    <row r="159" spans="1:27" ht="20.100000000000001" customHeight="1">
      <c r="A159" s="308">
        <v>30101063</v>
      </c>
      <c r="B159" s="254" t="s">
        <v>437</v>
      </c>
      <c r="C159" s="126"/>
      <c r="D159" s="108">
        <v>5.03</v>
      </c>
      <c r="E159" s="108"/>
      <c r="F159" s="127"/>
      <c r="G159" s="128"/>
      <c r="H159" s="294">
        <f t="shared" si="63"/>
        <v>0</v>
      </c>
      <c r="I159" s="129"/>
      <c r="J159" s="130"/>
      <c r="K159" s="131"/>
      <c r="L159" s="129"/>
      <c r="M159" s="109"/>
      <c r="N159" s="130"/>
      <c r="O159" s="253"/>
      <c r="P159" s="253"/>
      <c r="Q159" s="253"/>
      <c r="R159" s="253"/>
      <c r="S159" s="253"/>
      <c r="T159" s="253"/>
      <c r="U159" s="253"/>
      <c r="V159" s="132"/>
      <c r="W159" s="133"/>
      <c r="X159" s="132"/>
      <c r="Y159" s="132"/>
      <c r="Z159" s="132"/>
      <c r="AA159" s="132"/>
    </row>
    <row r="160" spans="1:27" ht="20.100000000000001" customHeight="1">
      <c r="A160" s="496" t="s">
        <v>244</v>
      </c>
      <c r="B160" s="497"/>
      <c r="C160" s="224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0</v>
      </c>
      <c r="H161" s="154">
        <f>SUM(H28,H86,H121,H137,H145,H160)</f>
        <v>0</v>
      </c>
      <c r="I161" s="154">
        <f>SUM(I28,I86,I121,I137,I145,I160)</f>
        <v>0</v>
      </c>
      <c r="J161" s="155" t="str">
        <f t="array" ref="J161">IF(ISERROR(G161/I161),"",G161/I161)</f>
        <v/>
      </c>
      <c r="K161" s="154">
        <f>SUM(K28,K86,K121,K137,K145,K160)</f>
        <v>0</v>
      </c>
      <c r="L161" s="155" t="str">
        <f>IF(ISERROR(G161/K161),"",G161/K161)</f>
        <v/>
      </c>
      <c r="M161" s="154">
        <f t="shared" ref="M161:AA161" si="76">SUM(M28,M86,M121,M137,M145,M160)</f>
        <v>0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222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222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222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222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222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222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222">
        <f>G161</f>
        <v>0</v>
      </c>
      <c r="C168" s="472" t="s">
        <v>269</v>
      </c>
      <c r="D168" s="471"/>
      <c r="E168" s="462">
        <f>H161</f>
        <v>0</v>
      </c>
      <c r="F168" s="462"/>
      <c r="G168" s="462" t="s">
        <v>270</v>
      </c>
      <c r="H168" s="462"/>
      <c r="I168" s="490" t="str">
        <f>L161</f>
        <v/>
      </c>
      <c r="J168" s="490"/>
      <c r="K168" s="492" t="s">
        <v>271</v>
      </c>
      <c r="L168" s="492"/>
      <c r="M168" s="490" t="str">
        <f>J161</f>
        <v/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222">
        <f>I161+C167</f>
        <v>4</v>
      </c>
      <c r="C169" s="469" t="s">
        <v>251</v>
      </c>
      <c r="D169" s="470"/>
      <c r="E169" s="487">
        <f>K161+I167</f>
        <v>41</v>
      </c>
      <c r="F169" s="487"/>
      <c r="G169" s="462" t="s">
        <v>274</v>
      </c>
      <c r="H169" s="462"/>
      <c r="I169" s="490">
        <f>B169-E169</f>
        <v>-37</v>
      </c>
      <c r="J169" s="490"/>
      <c r="K169" s="492" t="s">
        <v>275</v>
      </c>
      <c r="L169" s="492"/>
      <c r="M169" s="493">
        <f>IF(ISERROR(I169/E169),"",I169/E169)</f>
        <v>-0.90243902439024393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222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 t="str">
        <f t="array" ref="M170">IF(ISERROR(I170/B168),"",I170/B168)</f>
        <v/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157" t="s">
        <v>296</v>
      </c>
      <c r="H174" s="217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customHeight="1">
      <c r="A175" s="301">
        <v>30100030</v>
      </c>
      <c r="B175" s="218" t="s">
        <v>178</v>
      </c>
      <c r="C175" s="126" t="s">
        <v>179</v>
      </c>
      <c r="D175" s="108">
        <v>5.03</v>
      </c>
      <c r="E175" s="108"/>
      <c r="F175" s="127"/>
      <c r="G175" s="152"/>
      <c r="H175" s="226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219"/>
      <c r="P175" s="219"/>
      <c r="Q175" s="219"/>
      <c r="R175" s="219"/>
      <c r="S175" s="219"/>
      <c r="T175" s="219"/>
      <c r="U175" s="219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226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219"/>
      <c r="P176" s="219"/>
      <c r="Q176" s="219"/>
      <c r="R176" s="219"/>
      <c r="S176" s="219"/>
      <c r="T176" s="219"/>
      <c r="U176" s="219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226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219"/>
      <c r="P177" s="219"/>
      <c r="Q177" s="219"/>
      <c r="R177" s="219"/>
      <c r="S177" s="219"/>
      <c r="T177" s="219"/>
      <c r="U177" s="219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226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/>
      <c r="W181" s="133"/>
      <c r="X181" s="132"/>
      <c r="Y181" s="132"/>
      <c r="Z181" s="132"/>
      <c r="AA181" s="132"/>
    </row>
    <row r="182" spans="1:27" ht="20.10000000000000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/>
      <c r="W182" s="133"/>
      <c r="X182" s="132"/>
      <c r="Y182" s="132"/>
      <c r="Z182" s="132"/>
      <c r="AA182" s="132"/>
    </row>
    <row r="183" spans="1:27" ht="20.10000000000000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226">
        <f t="shared" si="77"/>
        <v>0</v>
      </c>
      <c r="I183" s="226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226">
        <f t="shared" si="77"/>
        <v>0</v>
      </c>
      <c r="I184" s="226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226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226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219"/>
      <c r="P186" s="219"/>
      <c r="Q186" s="219"/>
      <c r="R186" s="219"/>
      <c r="S186" s="219"/>
      <c r="T186" s="219"/>
      <c r="U186" s="219"/>
      <c r="V186" s="132"/>
      <c r="W186" s="133"/>
      <c r="X186" s="132"/>
      <c r="Y186" s="132"/>
      <c r="Z186" s="132"/>
      <c r="AA186" s="132"/>
    </row>
    <row r="187" spans="1:27" ht="20.10000000000000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226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219"/>
      <c r="P187" s="219"/>
      <c r="Q187" s="219"/>
      <c r="R187" s="219"/>
      <c r="S187" s="219"/>
      <c r="T187" s="219"/>
      <c r="U187" s="219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226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219"/>
      <c r="P188" s="219"/>
      <c r="Q188" s="219"/>
      <c r="R188" s="219"/>
      <c r="S188" s="219"/>
      <c r="T188" s="219"/>
      <c r="U188" s="219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226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219"/>
      <c r="P189" s="219"/>
      <c r="Q189" s="219"/>
      <c r="R189" s="219"/>
      <c r="S189" s="219"/>
      <c r="T189" s="219"/>
      <c r="U189" s="219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customHeight="1">
      <c r="A190" s="302">
        <v>30100003</v>
      </c>
      <c r="B190" s="141" t="s">
        <v>198</v>
      </c>
      <c r="C190" s="217" t="s">
        <v>190</v>
      </c>
      <c r="D190" s="108">
        <v>4.8</v>
      </c>
      <c r="E190" s="108"/>
      <c r="F190" s="127"/>
      <c r="G190" s="128"/>
      <c r="H190" s="226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219"/>
      <c r="P190" s="219"/>
      <c r="Q190" s="219"/>
      <c r="R190" s="219"/>
      <c r="S190" s="219"/>
      <c r="T190" s="219"/>
      <c r="U190" s="219"/>
      <c r="V190" s="132"/>
      <c r="W190" s="133"/>
      <c r="X190" s="132"/>
      <c r="Y190" s="132"/>
      <c r="Z190" s="132"/>
      <c r="AA190" s="132"/>
    </row>
    <row r="191" spans="1:27" ht="20.100000000000001" customHeight="1">
      <c r="A191" s="302">
        <v>30100004</v>
      </c>
      <c r="B191" s="141" t="s">
        <v>198</v>
      </c>
      <c r="C191" s="217" t="s">
        <v>187</v>
      </c>
      <c r="D191" s="108">
        <v>4.8</v>
      </c>
      <c r="E191" s="108"/>
      <c r="F191" s="127"/>
      <c r="G191" s="128"/>
      <c r="H191" s="226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219"/>
      <c r="P191" s="219"/>
      <c r="Q191" s="219"/>
      <c r="R191" s="219"/>
      <c r="S191" s="219"/>
      <c r="T191" s="219"/>
      <c r="U191" s="219"/>
      <c r="V191" s="132"/>
      <c r="W191" s="133"/>
      <c r="X191" s="132"/>
      <c r="Y191" s="132"/>
      <c r="Z191" s="132"/>
      <c r="AA191" s="132"/>
    </row>
    <row r="192" spans="1:27" ht="20.100000000000001" customHeight="1">
      <c r="A192" s="302">
        <v>30100006</v>
      </c>
      <c r="B192" s="141" t="s">
        <v>198</v>
      </c>
      <c r="C192" s="217" t="s">
        <v>179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2">
        <v>30100005</v>
      </c>
      <c r="B193" s="141" t="s">
        <v>198</v>
      </c>
      <c r="C193" s="217" t="s">
        <v>199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226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219"/>
      <c r="P194" s="219"/>
      <c r="Q194" s="219"/>
      <c r="R194" s="219"/>
      <c r="S194" s="219"/>
      <c r="T194" s="219"/>
      <c r="U194" s="219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226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219"/>
      <c r="P195" s="219"/>
      <c r="Q195" s="219"/>
      <c r="R195" s="219"/>
      <c r="S195" s="219"/>
      <c r="T195" s="219"/>
      <c r="U195" s="219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96" t="s">
        <v>201</v>
      </c>
      <c r="B196" s="497"/>
      <c r="C196" s="22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customHeight="1">
      <c r="A197" s="302">
        <v>30100012</v>
      </c>
      <c r="B197" s="218" t="s">
        <v>206</v>
      </c>
      <c r="C197" s="126" t="s">
        <v>199</v>
      </c>
      <c r="D197" s="108">
        <v>5.03</v>
      </c>
      <c r="E197" s="108"/>
      <c r="F197" s="127"/>
      <c r="G197" s="128"/>
      <c r="H197" s="226">
        <f t="shared" ref="H197:H207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:M201" si="92">IF(ISERROR(I197-K197),"",I197-K197)</f>
        <v>0</v>
      </c>
      <c r="N197" s="130">
        <f t="shared" ref="N197:N201" si="93">SUM(O197:U197)</f>
        <v>0</v>
      </c>
      <c r="O197" s="221"/>
      <c r="P197" s="221"/>
      <c r="Q197" s="221"/>
      <c r="R197" s="221"/>
      <c r="S197" s="221"/>
      <c r="T197" s="221"/>
      <c r="U197" s="221"/>
      <c r="V197" s="132">
        <f t="shared" ref="V197:V201" si="94">SUM(X197:AA197)</f>
        <v>0</v>
      </c>
      <c r="W197" s="133" t="str">
        <f t="shared" ref="W197:W201" si="95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302">
        <v>30100011</v>
      </c>
      <c r="B198" s="232" t="s">
        <v>426</v>
      </c>
      <c r="C198" s="187" t="s">
        <v>428</v>
      </c>
      <c r="D198" s="108">
        <v>5.03</v>
      </c>
      <c r="E198" s="108"/>
      <c r="F198" s="127"/>
      <c r="G198" s="128"/>
      <c r="H198" s="23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234"/>
      <c r="P198" s="234"/>
      <c r="Q198" s="234"/>
      <c r="R198" s="234"/>
      <c r="S198" s="234"/>
      <c r="T198" s="234"/>
      <c r="U198" s="234"/>
      <c r="V198" s="132"/>
      <c r="W198" s="133"/>
      <c r="X198" s="132"/>
      <c r="Y198" s="132"/>
      <c r="Z198" s="132"/>
      <c r="AA198" s="132"/>
    </row>
    <row r="199" spans="1:27" ht="20.100000000000001" customHeight="1">
      <c r="A199" s="302">
        <v>30100010</v>
      </c>
      <c r="B199" s="218" t="s">
        <v>206</v>
      </c>
      <c r="C199" s="126" t="s">
        <v>186</v>
      </c>
      <c r="D199" s="108">
        <v>5.03</v>
      </c>
      <c r="E199" s="108"/>
      <c r="F199" s="127"/>
      <c r="G199" s="128"/>
      <c r="H199" s="226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si="92"/>
        <v>0</v>
      </c>
      <c r="N199" s="130">
        <f t="shared" si="93"/>
        <v>0</v>
      </c>
      <c r="O199" s="221"/>
      <c r="P199" s="221"/>
      <c r="Q199" s="221"/>
      <c r="R199" s="221"/>
      <c r="S199" s="221"/>
      <c r="T199" s="221"/>
      <c r="U199" s="221"/>
      <c r="V199" s="132">
        <f t="shared" si="94"/>
        <v>0</v>
      </c>
      <c r="W199" s="133" t="str">
        <f t="shared" si="95"/>
        <v/>
      </c>
      <c r="X199" s="132"/>
      <c r="Y199" s="132"/>
      <c r="Z199" s="132"/>
      <c r="AA199" s="132"/>
    </row>
    <row r="200" spans="1:27" ht="20.100000000000001" customHeight="1">
      <c r="A200" s="302">
        <v>30100014</v>
      </c>
      <c r="B200" s="218" t="s">
        <v>206</v>
      </c>
      <c r="C200" s="126" t="s">
        <v>203</v>
      </c>
      <c r="D200" s="108">
        <v>5.03</v>
      </c>
      <c r="E200" s="108"/>
      <c r="F200" s="127"/>
      <c r="G200" s="128"/>
      <c r="H200" s="226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3"/>
        <v>0</v>
      </c>
      <c r="O200" s="221"/>
      <c r="P200" s="221"/>
      <c r="Q200" s="221"/>
      <c r="R200" s="221"/>
      <c r="S200" s="221"/>
      <c r="T200" s="221"/>
      <c r="U200" s="221"/>
      <c r="V200" s="132">
        <f t="shared" si="94"/>
        <v>0</v>
      </c>
      <c r="W200" s="133" t="str">
        <f t="shared" si="95"/>
        <v/>
      </c>
      <c r="X200" s="132"/>
      <c r="Y200" s="132"/>
      <c r="Z200" s="132"/>
      <c r="AA200" s="132"/>
    </row>
    <row r="201" spans="1:27" ht="20.100000000000001" customHeight="1">
      <c r="A201" s="302">
        <v>30100013</v>
      </c>
      <c r="B201" s="218" t="s">
        <v>206</v>
      </c>
      <c r="C201" s="126" t="s">
        <v>207</v>
      </c>
      <c r="D201" s="108">
        <v>5.03</v>
      </c>
      <c r="E201" s="108"/>
      <c r="F201" s="127"/>
      <c r="G201" s="128"/>
      <c r="H201" s="29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2">
        <v>30100016</v>
      </c>
      <c r="B202" s="218" t="s">
        <v>414</v>
      </c>
      <c r="C202" s="187" t="s">
        <v>415</v>
      </c>
      <c r="D202" s="108">
        <v>5.03</v>
      </c>
      <c r="E202" s="108"/>
      <c r="F202" s="127"/>
      <c r="G202" s="128"/>
      <c r="H202" s="294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221"/>
      <c r="P202" s="221"/>
      <c r="Q202" s="221"/>
      <c r="R202" s="221"/>
      <c r="S202" s="221"/>
      <c r="T202" s="221"/>
      <c r="U202" s="221"/>
      <c r="V202" s="132"/>
      <c r="W202" s="133"/>
      <c r="X202" s="132"/>
      <c r="Y202" s="132"/>
      <c r="Z202" s="132"/>
      <c r="AA202" s="132"/>
    </row>
    <row r="203" spans="1:27" ht="20.100000000000001" customHeight="1">
      <c r="A203" s="302">
        <v>30100017</v>
      </c>
      <c r="B203" s="218" t="s">
        <v>414</v>
      </c>
      <c r="C203" s="187" t="s">
        <v>416</v>
      </c>
      <c r="D203" s="108">
        <v>5.03</v>
      </c>
      <c r="E203" s="108"/>
      <c r="F203" s="127"/>
      <c r="G203" s="128"/>
      <c r="H203" s="294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221"/>
      <c r="P203" s="221"/>
      <c r="Q203" s="221"/>
      <c r="R203" s="221"/>
      <c r="S203" s="221"/>
      <c r="T203" s="221"/>
      <c r="U203" s="221"/>
      <c r="V203" s="132"/>
      <c r="W203" s="133"/>
      <c r="X203" s="132"/>
      <c r="Y203" s="132"/>
      <c r="Z203" s="132"/>
      <c r="AA203" s="132"/>
    </row>
    <row r="204" spans="1:27" ht="20.100000000000001" customHeight="1">
      <c r="A204" s="302">
        <v>30100015</v>
      </c>
      <c r="B204" s="218" t="s">
        <v>414</v>
      </c>
      <c r="C204" s="187" t="s">
        <v>61</v>
      </c>
      <c r="D204" s="108">
        <v>5.03</v>
      </c>
      <c r="E204" s="108"/>
      <c r="F204" s="127"/>
      <c r="G204" s="128"/>
      <c r="H204" s="29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2">
        <v>30100027</v>
      </c>
      <c r="B205" s="218" t="s">
        <v>208</v>
      </c>
      <c r="C205" s="126" t="s">
        <v>179</v>
      </c>
      <c r="D205" s="108">
        <v>5.08</v>
      </c>
      <c r="E205" s="108"/>
      <c r="F205" s="127"/>
      <c r="G205" s="128"/>
      <c r="H205" s="294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24" si="96">IF(ISERROR(I205-K205),"",I205-K205)</f>
        <v>0</v>
      </c>
      <c r="N205" s="130">
        <f t="shared" ref="N205:N225" si="97">SUM(O205:U205)</f>
        <v>0</v>
      </c>
      <c r="O205" s="221"/>
      <c r="P205" s="221"/>
      <c r="Q205" s="221"/>
      <c r="R205" s="221"/>
      <c r="S205" s="221"/>
      <c r="T205" s="221"/>
      <c r="U205" s="221"/>
      <c r="V205" s="132">
        <f t="shared" ref="V205:V216" si="98">SUM(X205:AA205)</f>
        <v>0</v>
      </c>
      <c r="W205" s="133" t="str">
        <f t="shared" ref="W205:W216" si="99">IF(ISERROR(V205/G205),"",V205/G205)</f>
        <v/>
      </c>
      <c r="X205" s="132"/>
      <c r="Y205" s="132"/>
      <c r="Z205" s="132"/>
      <c r="AA205" s="132"/>
    </row>
    <row r="206" spans="1:27" ht="20.100000000000001" customHeight="1">
      <c r="A206" s="302">
        <v>30100023</v>
      </c>
      <c r="B206" s="218" t="s">
        <v>208</v>
      </c>
      <c r="C206" s="126" t="s">
        <v>204</v>
      </c>
      <c r="D206" s="108">
        <v>5.08</v>
      </c>
      <c r="E206" s="108"/>
      <c r="F206" s="127"/>
      <c r="G206" s="128"/>
      <c r="H206" s="294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96"/>
        <v>0</v>
      </c>
      <c r="N206" s="130">
        <f t="shared" si="97"/>
        <v>0</v>
      </c>
      <c r="O206" s="221"/>
      <c r="P206" s="221"/>
      <c r="Q206" s="221"/>
      <c r="R206" s="221"/>
      <c r="S206" s="221"/>
      <c r="T206" s="221"/>
      <c r="U206" s="221"/>
      <c r="V206" s="132">
        <f t="shared" si="98"/>
        <v>0</v>
      </c>
      <c r="W206" s="133" t="str">
        <f t="shared" si="99"/>
        <v/>
      </c>
      <c r="X206" s="132"/>
      <c r="Y206" s="132"/>
      <c r="Z206" s="132"/>
      <c r="AA206" s="132"/>
    </row>
    <row r="207" spans="1:27" ht="20.100000000000001" customHeight="1">
      <c r="A207" s="302">
        <v>30100024</v>
      </c>
      <c r="B207" s="218" t="s">
        <v>208</v>
      </c>
      <c r="C207" s="126" t="s">
        <v>205</v>
      </c>
      <c r="D207" s="108">
        <v>5.08</v>
      </c>
      <c r="E207" s="108"/>
      <c r="F207" s="127"/>
      <c r="G207" s="128"/>
      <c r="H207" s="294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96"/>
        <v>0</v>
      </c>
      <c r="N207" s="130">
        <f t="shared" si="97"/>
        <v>0</v>
      </c>
      <c r="O207" s="221"/>
      <c r="P207" s="221"/>
      <c r="Q207" s="221"/>
      <c r="R207" s="221"/>
      <c r="S207" s="221"/>
      <c r="T207" s="221"/>
      <c r="U207" s="221"/>
      <c r="V207" s="132">
        <f t="shared" si="98"/>
        <v>0</v>
      </c>
      <c r="W207" s="133" t="str">
        <f t="shared" si="99"/>
        <v/>
      </c>
      <c r="X207" s="132"/>
      <c r="Y207" s="132"/>
      <c r="Z207" s="132"/>
      <c r="AA207" s="132"/>
    </row>
    <row r="208" spans="1:27" ht="20.100000000000001" customHeight="1">
      <c r="A208" s="302">
        <v>30100022</v>
      </c>
      <c r="B208" s="218" t="s">
        <v>208</v>
      </c>
      <c r="C208" s="126" t="s">
        <v>186</v>
      </c>
      <c r="D208" s="108">
        <v>5.08</v>
      </c>
      <c r="E208" s="108"/>
      <c r="F208" s="127"/>
      <c r="G208" s="128"/>
      <c r="H208" s="226">
        <f t="shared" ref="H208:H226" si="100">D208*G208</f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2">
        <v>30100029</v>
      </c>
      <c r="B209" s="218" t="s">
        <v>208</v>
      </c>
      <c r="C209" s="126" t="s">
        <v>203</v>
      </c>
      <c r="D209" s="108">
        <v>5.08</v>
      </c>
      <c r="E209" s="108"/>
      <c r="F209" s="127"/>
      <c r="G209" s="128"/>
      <c r="H209" s="226">
        <f t="shared" si="100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2">
        <v>30100026</v>
      </c>
      <c r="B210" s="218" t="s">
        <v>208</v>
      </c>
      <c r="C210" s="126" t="s">
        <v>199</v>
      </c>
      <c r="D210" s="108">
        <v>5.08</v>
      </c>
      <c r="E210" s="108"/>
      <c r="F210" s="127"/>
      <c r="G210" s="128"/>
      <c r="H210" s="226">
        <f t="shared" si="100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19"/>
      <c r="P210" s="219"/>
      <c r="Q210" s="219"/>
      <c r="R210" s="219"/>
      <c r="S210" s="219"/>
      <c r="T210" s="219"/>
      <c r="U210" s="219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2">
        <v>30100025</v>
      </c>
      <c r="B211" s="218" t="s">
        <v>208</v>
      </c>
      <c r="C211" s="126" t="s">
        <v>187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218" t="s">
        <v>208</v>
      </c>
      <c r="C212" s="126" t="s">
        <v>207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2">
        <v>30100032</v>
      </c>
      <c r="B213" s="218" t="s">
        <v>209</v>
      </c>
      <c r="C213" s="126" t="s">
        <v>194</v>
      </c>
      <c r="D213" s="108">
        <v>5.03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2">
        <v>30100033</v>
      </c>
      <c r="B214" s="218" t="s">
        <v>209</v>
      </c>
      <c r="C214" s="126" t="s">
        <v>179</v>
      </c>
      <c r="D214" s="108">
        <v>5.03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2">
        <v>30100062</v>
      </c>
      <c r="B215" s="218" t="s">
        <v>209</v>
      </c>
      <c r="C215" s="126" t="s">
        <v>195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2">
        <v>30100031</v>
      </c>
      <c r="B216" s="218" t="s">
        <v>209</v>
      </c>
      <c r="C216" s="126" t="s">
        <v>204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2">
        <v>30100019</v>
      </c>
      <c r="B217" s="218" t="s">
        <v>382</v>
      </c>
      <c r="C217" s="187" t="s">
        <v>383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/>
      <c r="W217" s="133"/>
      <c r="X217" s="132"/>
      <c r="Y217" s="132"/>
      <c r="Z217" s="132"/>
      <c r="AA217" s="132"/>
    </row>
    <row r="218" spans="1:27" ht="20.100000000000001" customHeight="1">
      <c r="A218" s="302">
        <v>30100020</v>
      </c>
      <c r="B218" s="218" t="s">
        <v>382</v>
      </c>
      <c r="C218" s="187" t="s">
        <v>384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/>
      <c r="W218" s="133"/>
      <c r="X218" s="132"/>
      <c r="Y218" s="132"/>
      <c r="Z218" s="132"/>
      <c r="AA218" s="132"/>
    </row>
    <row r="219" spans="1:27" ht="20.100000000000001" customHeight="1">
      <c r="A219" s="302">
        <v>30100021</v>
      </c>
      <c r="B219" s="218" t="s">
        <v>382</v>
      </c>
      <c r="C219" s="187" t="s">
        <v>389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2">
        <v>30100018</v>
      </c>
      <c r="B220" s="218" t="s">
        <v>382</v>
      </c>
      <c r="C220" s="187" t="s">
        <v>391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5">
        <v>30700007</v>
      </c>
      <c r="B221" s="230" t="s">
        <v>418</v>
      </c>
      <c r="C221" s="187" t="s">
        <v>364</v>
      </c>
      <c r="D221" s="108">
        <v>5.03</v>
      </c>
      <c r="E221" s="108"/>
      <c r="F221" s="127"/>
      <c r="G221" s="128"/>
      <c r="H221" s="294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5">
        <v>30700006</v>
      </c>
      <c r="B222" s="230" t="s">
        <v>418</v>
      </c>
      <c r="C222" s="187" t="s">
        <v>365</v>
      </c>
      <c r="D222" s="108">
        <v>5.03</v>
      </c>
      <c r="E222" s="108"/>
      <c r="F222" s="127"/>
      <c r="G222" s="128"/>
      <c r="H222" s="294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5">
        <v>30700008</v>
      </c>
      <c r="B223" s="230" t="s">
        <v>418</v>
      </c>
      <c r="C223" s="187" t="s">
        <v>366</v>
      </c>
      <c r="D223" s="108">
        <v>5.03</v>
      </c>
      <c r="E223" s="108"/>
      <c r="F223" s="127"/>
      <c r="G223" s="128"/>
      <c r="H223" s="294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5">
        <v>30700009</v>
      </c>
      <c r="B224" s="230" t="s">
        <v>418</v>
      </c>
      <c r="C224" s="187" t="s">
        <v>367</v>
      </c>
      <c r="D224" s="108">
        <v>5.03</v>
      </c>
      <c r="E224" s="108"/>
      <c r="F224" s="127"/>
      <c r="G224" s="128"/>
      <c r="H224" s="294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52"/>
      <c r="H225" s="294">
        <f t="shared" si="100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ref="M225:M239" si="101">IF(ISERROR(I225-K225),"",I225-K225)</f>
        <v>0</v>
      </c>
      <c r="N225" s="130">
        <f t="shared" si="97"/>
        <v>0</v>
      </c>
      <c r="O225" s="219"/>
      <c r="P225" s="219"/>
      <c r="Q225" s="219"/>
      <c r="R225" s="219"/>
      <c r="S225" s="219"/>
      <c r="T225" s="219"/>
      <c r="U225" s="219"/>
      <c r="V225" s="132">
        <f t="shared" ref="V225:V234" si="102">SUM(X225:AA225)</f>
        <v>0</v>
      </c>
      <c r="W225" s="133" t="str">
        <f t="shared" ref="W225:W234" si="103">IF(ISERROR(V225/G225),"",V225/G225)</f>
        <v/>
      </c>
      <c r="X225" s="132"/>
      <c r="Y225" s="132"/>
      <c r="Z225" s="132"/>
      <c r="AA225" s="132"/>
    </row>
    <row r="226" spans="1:27" ht="20.10000000000000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52"/>
      <c r="H226" s="294">
        <f t="shared" si="100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ref="N226:N234" si="104">SUM(O226:U226)</f>
        <v>0</v>
      </c>
      <c r="O226" s="219"/>
      <c r="P226" s="219"/>
      <c r="Q226" s="219"/>
      <c r="R226" s="219"/>
      <c r="S226" s="219"/>
      <c r="T226" s="219"/>
      <c r="U226" s="219"/>
      <c r="V226" s="132">
        <f t="shared" si="102"/>
        <v>0</v>
      </c>
      <c r="W226" s="133" t="str">
        <f t="shared" si="103"/>
        <v/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52"/>
      <c r="H227" s="226">
        <f t="shared" ref="H227:H253" si="105">D227*G227</f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4"/>
        <v>0</v>
      </c>
      <c r="O227" s="219"/>
      <c r="P227" s="219"/>
      <c r="Q227" s="219"/>
      <c r="R227" s="219"/>
      <c r="S227" s="219"/>
      <c r="T227" s="219"/>
      <c r="U227" s="219"/>
      <c r="V227" s="132">
        <f t="shared" si="102"/>
        <v>0</v>
      </c>
      <c r="W227" s="133" t="str">
        <f t="shared" si="103"/>
        <v/>
      </c>
      <c r="X227" s="132"/>
      <c r="Y227" s="132"/>
      <c r="Z227" s="132"/>
      <c r="AA227" s="132"/>
    </row>
    <row r="228" spans="1:27" ht="20.10000000000000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226">
        <f t="shared" si="105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4"/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226">
        <f t="shared" si="105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235">
        <f t="shared" si="105"/>
        <v>0</v>
      </c>
      <c r="I235" s="129"/>
      <c r="J235" s="130"/>
      <c r="K235" s="131"/>
      <c r="L235" s="129">
        <v>50</v>
      </c>
      <c r="M235" s="109"/>
      <c r="N235" s="130"/>
      <c r="O235" s="233"/>
      <c r="P235" s="233"/>
      <c r="Q235" s="233"/>
      <c r="R235" s="233"/>
      <c r="S235" s="233"/>
      <c r="T235" s="233"/>
      <c r="U235" s="233"/>
      <c r="V235" s="132"/>
      <c r="W235" s="133"/>
      <c r="X235" s="132"/>
      <c r="Y235" s="132"/>
      <c r="Z235" s="132"/>
      <c r="AA235" s="132"/>
    </row>
    <row r="236" spans="1:27" ht="20.10000000000000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226">
        <f t="shared" si="105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/>
      <c r="O236" s="219"/>
      <c r="P236" s="219"/>
      <c r="Q236" s="219"/>
      <c r="R236" s="219"/>
      <c r="S236" s="219"/>
      <c r="T236" s="219"/>
      <c r="U236" s="219"/>
      <c r="V236" s="132"/>
      <c r="W236" s="133"/>
      <c r="X236" s="132"/>
      <c r="Y236" s="132"/>
      <c r="Z236" s="132"/>
      <c r="AA236" s="132"/>
    </row>
    <row r="237" spans="1:27" ht="20.10000000000000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294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1"/>
        <v>0</v>
      </c>
      <c r="N237" s="130">
        <f t="shared" ref="N237:N238" si="106">SUM(O237:U237)</f>
        <v>0</v>
      </c>
      <c r="O237" s="219"/>
      <c r="P237" s="219"/>
      <c r="Q237" s="219"/>
      <c r="R237" s="219"/>
      <c r="S237" s="219"/>
      <c r="T237" s="219"/>
      <c r="U237" s="219"/>
      <c r="V237" s="132">
        <f t="shared" ref="V237:V238" si="107">SUM(X237:AA237)</f>
        <v>0</v>
      </c>
      <c r="W237" s="133" t="str">
        <f t="shared" ref="W237:W238" si="108">IF(ISERROR(V237/G237),"",V237/G237)</f>
        <v/>
      </c>
      <c r="X237" s="132"/>
      <c r="Y237" s="132"/>
      <c r="Z237" s="132"/>
      <c r="AA237" s="132"/>
    </row>
    <row r="238" spans="1:27" ht="20.10000000000000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294">
        <f t="shared" si="105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1"/>
        <v>0</v>
      </c>
      <c r="N238" s="130">
        <f t="shared" si="106"/>
        <v>0</v>
      </c>
      <c r="O238" s="219"/>
      <c r="P238" s="219"/>
      <c r="Q238" s="219"/>
      <c r="R238" s="219"/>
      <c r="S238" s="219"/>
      <c r="T238" s="219"/>
      <c r="U238" s="219"/>
      <c r="V238" s="132">
        <f t="shared" si="107"/>
        <v>0</v>
      </c>
      <c r="W238" s="133" t="str">
        <f t="shared" si="108"/>
        <v/>
      </c>
      <c r="X238" s="132"/>
      <c r="Y238" s="132"/>
      <c r="Z238" s="132"/>
      <c r="AA238" s="132"/>
    </row>
    <row r="239" spans="1:27" ht="20.10000000000000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294">
        <f t="shared" si="105"/>
        <v>0</v>
      </c>
      <c r="I239" s="129"/>
      <c r="J239" s="130"/>
      <c r="K239" s="131"/>
      <c r="L239" s="129"/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294">
        <f t="shared" si="105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ref="M240:M247" si="109">IF(ISERROR(I240-K240),"",I240-K240)</f>
        <v/>
      </c>
      <c r="N240" s="130">
        <f t="shared" ref="N240:N243" si="110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3" si="111">SUM(X240:AA240)</f>
        <v>0</v>
      </c>
      <c r="W240" s="133" t="str">
        <f t="shared" ref="W240:W243" si="112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294">
        <f t="shared" si="105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9"/>
        <v/>
      </c>
      <c r="N241" s="130">
        <f t="shared" si="110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11"/>
        <v>0</v>
      </c>
      <c r="W241" s="133" t="str">
        <f t="shared" si="112"/>
        <v/>
      </c>
      <c r="X241" s="132"/>
      <c r="Y241" s="132"/>
      <c r="Z241" s="132"/>
      <c r="AA241" s="132"/>
    </row>
    <row r="242" spans="1:27" ht="20.10000000000000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294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9"/>
        <v/>
      </c>
      <c r="N242" s="130">
        <f t="shared" si="110"/>
        <v>0</v>
      </c>
      <c r="O242" s="219"/>
      <c r="P242" s="219"/>
      <c r="Q242" s="219"/>
      <c r="R242" s="219"/>
      <c r="S242" s="219"/>
      <c r="T242" s="219"/>
      <c r="U242" s="219"/>
      <c r="V242" s="132">
        <f t="shared" si="111"/>
        <v>0</v>
      </c>
      <c r="W242" s="133" t="str">
        <f t="shared" si="112"/>
        <v/>
      </c>
      <c r="X242" s="132"/>
      <c r="Y242" s="132"/>
      <c r="Z242" s="132"/>
      <c r="AA242" s="132"/>
    </row>
    <row r="243" spans="1:27" ht="20.10000000000000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294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294">
        <f t="shared" si="105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9"/>
        <v>0</v>
      </c>
      <c r="N244" s="130"/>
      <c r="O244" s="219"/>
      <c r="P244" s="219"/>
      <c r="Q244" s="219"/>
      <c r="R244" s="219"/>
      <c r="S244" s="219"/>
      <c r="T244" s="219"/>
      <c r="U244" s="219"/>
      <c r="V244" s="132"/>
      <c r="W244" s="133"/>
      <c r="X244" s="132"/>
      <c r="Y244" s="132"/>
      <c r="Z244" s="132"/>
      <c r="AA244" s="132"/>
    </row>
    <row r="245" spans="1:27" ht="20.10000000000000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294">
        <f t="shared" si="105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9"/>
        <v>0</v>
      </c>
      <c r="N245" s="130"/>
      <c r="O245" s="219"/>
      <c r="P245" s="219"/>
      <c r="Q245" s="219"/>
      <c r="R245" s="219"/>
      <c r="S245" s="219"/>
      <c r="T245" s="219"/>
      <c r="U245" s="219"/>
      <c r="V245" s="132"/>
      <c r="W245" s="133"/>
      <c r="X245" s="132"/>
      <c r="Y245" s="132"/>
      <c r="Z245" s="132"/>
      <c r="AA245" s="132"/>
    </row>
    <row r="246" spans="1:27" ht="20.10000000000000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294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294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294">
        <f t="shared" si="105"/>
        <v>0</v>
      </c>
      <c r="I248" s="129"/>
      <c r="J248" s="130"/>
      <c r="K248" s="131"/>
      <c r="L248" s="129">
        <v>4</v>
      </c>
      <c r="M248" s="109"/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294">
        <f t="shared" si="105"/>
        <v>0</v>
      </c>
      <c r="I249" s="129"/>
      <c r="J249" s="130"/>
      <c r="K249" s="131"/>
      <c r="L249" s="129">
        <v>4</v>
      </c>
      <c r="M249" s="109"/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294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294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294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294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504" t="s">
        <v>216</v>
      </c>
      <c r="B254" s="504"/>
      <c r="C254" s="22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3">SUM(M197:M253)</f>
        <v>0</v>
      </c>
      <c r="N254" s="146">
        <f t="shared" si="113"/>
        <v>0</v>
      </c>
      <c r="O254" s="148">
        <f t="shared" si="113"/>
        <v>0</v>
      </c>
      <c r="P254" s="148">
        <f t="shared" si="113"/>
        <v>0</v>
      </c>
      <c r="Q254" s="148">
        <f t="shared" si="113"/>
        <v>0</v>
      </c>
      <c r="R254" s="148">
        <f t="shared" si="113"/>
        <v>0</v>
      </c>
      <c r="S254" s="148">
        <f t="shared" si="113"/>
        <v>0</v>
      </c>
      <c r="T254" s="148">
        <f t="shared" si="113"/>
        <v>0</v>
      </c>
      <c r="U254" s="148">
        <f t="shared" si="113"/>
        <v>0</v>
      </c>
      <c r="V254" s="149">
        <f t="shared" si="113"/>
        <v>0</v>
      </c>
      <c r="W254" s="133" t="str">
        <f t="shared" ref="W254:W261" si="114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customHeight="1">
      <c r="A255" s="301">
        <v>30400012</v>
      </c>
      <c r="B255" s="218" t="s">
        <v>217</v>
      </c>
      <c r="C255" s="126" t="s">
        <v>179</v>
      </c>
      <c r="D255" s="108">
        <v>5.03</v>
      </c>
      <c r="E255" s="108"/>
      <c r="F255" s="127"/>
      <c r="G255" s="128"/>
      <c r="H255" s="226">
        <f t="shared" ref="H255:H285" si="115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6">IF(ISERROR(I255-K255),"",I255-K255)</f>
        <v>0</v>
      </c>
      <c r="N255" s="130">
        <f t="shared" ref="N255:N262" si="117">SUM(O255:U255)</f>
        <v>0</v>
      </c>
      <c r="O255" s="219"/>
      <c r="P255" s="219"/>
      <c r="Q255" s="219"/>
      <c r="R255" s="219"/>
      <c r="S255" s="219"/>
      <c r="T255" s="219"/>
      <c r="U255" s="219"/>
      <c r="V255" s="132">
        <f t="shared" ref="V255:V261" si="118">SUM(X255:AA255)</f>
        <v>0</v>
      </c>
      <c r="W255" s="133" t="str">
        <f t="shared" si="114"/>
        <v/>
      </c>
      <c r="X255" s="132"/>
      <c r="Y255" s="132"/>
      <c r="Z255" s="132"/>
      <c r="AA255" s="132"/>
    </row>
    <row r="256" spans="1:27" ht="20.100000000000001" customHeight="1">
      <c r="A256" s="301">
        <v>30400010</v>
      </c>
      <c r="B256" s="218" t="s">
        <v>217</v>
      </c>
      <c r="C256" s="126" t="s">
        <v>186</v>
      </c>
      <c r="D256" s="108">
        <v>5.03</v>
      </c>
      <c r="E256" s="108"/>
      <c r="F256" s="127"/>
      <c r="G256" s="128"/>
      <c r="H256" s="226">
        <f t="shared" si="115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6"/>
        <v>0</v>
      </c>
      <c r="N256" s="130">
        <f t="shared" si="117"/>
        <v>0</v>
      </c>
      <c r="O256" s="219"/>
      <c r="P256" s="219"/>
      <c r="Q256" s="219"/>
      <c r="R256" s="219"/>
      <c r="S256" s="219"/>
      <c r="T256" s="219"/>
      <c r="U256" s="219"/>
      <c r="V256" s="132">
        <f t="shared" si="118"/>
        <v>0</v>
      </c>
      <c r="W256" s="133" t="str">
        <f t="shared" si="114"/>
        <v/>
      </c>
      <c r="X256" s="132"/>
      <c r="Y256" s="132"/>
      <c r="Z256" s="132"/>
      <c r="AA256" s="132"/>
    </row>
    <row r="257" spans="1:27" ht="20.100000000000001" customHeight="1">
      <c r="A257" s="301">
        <v>30400011</v>
      </c>
      <c r="B257" s="218" t="s">
        <v>217</v>
      </c>
      <c r="C257" s="126" t="s">
        <v>204</v>
      </c>
      <c r="D257" s="108">
        <v>5.03</v>
      </c>
      <c r="E257" s="108"/>
      <c r="F257" s="127"/>
      <c r="G257" s="128"/>
      <c r="H257" s="226">
        <f t="shared" si="115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6"/>
        <v>0</v>
      </c>
      <c r="N257" s="130">
        <f t="shared" si="117"/>
        <v>0</v>
      </c>
      <c r="O257" s="219"/>
      <c r="P257" s="219"/>
      <c r="Q257" s="219"/>
      <c r="R257" s="219"/>
      <c r="S257" s="219"/>
      <c r="T257" s="219"/>
      <c r="U257" s="219"/>
      <c r="V257" s="132">
        <f t="shared" si="118"/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/>
      <c r="W262" s="133"/>
      <c r="X262" s="132"/>
      <c r="Y262" s="132"/>
      <c r="Z262" s="132"/>
      <c r="AA262" s="132"/>
    </row>
    <row r="263" spans="1:27" ht="20.10000000000000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52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219"/>
      <c r="P263" s="219"/>
      <c r="Q263" s="219"/>
      <c r="R263" s="219"/>
      <c r="S263" s="219"/>
      <c r="T263" s="219"/>
      <c r="U263" s="219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219"/>
      <c r="P264" s="219"/>
      <c r="Q264" s="219"/>
      <c r="R264" s="219"/>
      <c r="S264" s="219"/>
      <c r="T264" s="219"/>
      <c r="U264" s="219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19">IF(ISERROR(I267-K267),"",I267-K267)</f>
        <v>0</v>
      </c>
      <c r="N267" s="130">
        <f t="shared" ref="N267:N282" si="120"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 t="shared" ref="V267:V270" si="121">SUM(X267:AA267)</f>
        <v>0</v>
      </c>
      <c r="W267" s="133" t="str">
        <f t="shared" ref="W267:W274" si="122"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19"/>
        <v/>
      </c>
      <c r="N268" s="130">
        <f t="shared" si="120"/>
        <v>0</v>
      </c>
      <c r="O268" s="219"/>
      <c r="P268" s="219"/>
      <c r="Q268" s="219"/>
      <c r="R268" s="219"/>
      <c r="S268" s="219"/>
      <c r="T268" s="219"/>
      <c r="U268" s="219"/>
      <c r="V268" s="132">
        <f t="shared" si="121"/>
        <v>0</v>
      </c>
      <c r="W268" s="133" t="str">
        <f t="shared" si="122"/>
        <v/>
      </c>
      <c r="X268" s="132"/>
      <c r="Y268" s="132"/>
      <c r="Z268" s="132"/>
      <c r="AA268" s="132"/>
    </row>
    <row r="269" spans="1:27" ht="20.10000000000000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19"/>
        <v/>
      </c>
      <c r="N269" s="130">
        <f t="shared" si="120"/>
        <v>0</v>
      </c>
      <c r="O269" s="219"/>
      <c r="P269" s="219"/>
      <c r="Q269" s="219"/>
      <c r="R269" s="219"/>
      <c r="S269" s="219"/>
      <c r="T269" s="219"/>
      <c r="U269" s="219"/>
      <c r="V269" s="132">
        <f t="shared" si="121"/>
        <v>0</v>
      </c>
      <c r="W269" s="133" t="str">
        <f t="shared" si="122"/>
        <v/>
      </c>
      <c r="X269" s="132"/>
      <c r="Y269" s="132"/>
      <c r="Z269" s="132"/>
      <c r="AA269" s="132"/>
    </row>
    <row r="270" spans="1:27" ht="20.10000000000000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6">
        <v>30600005</v>
      </c>
      <c r="B271" s="218" t="s">
        <v>222</v>
      </c>
      <c r="C271" s="126" t="s">
        <v>181</v>
      </c>
      <c r="D271" s="108">
        <v>9.36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19"/>
        <v>0</v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ref="V271:V274" si="123">SUM(X271:AA271)</f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6">
        <v>30600008</v>
      </c>
      <c r="B272" s="218" t="s">
        <v>222</v>
      </c>
      <c r="C272" s="126" t="s">
        <v>179</v>
      </c>
      <c r="D272" s="108">
        <v>9.36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19"/>
        <v>0</v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3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6">
        <v>30600007</v>
      </c>
      <c r="B273" s="218" t="s">
        <v>222</v>
      </c>
      <c r="C273" s="126" t="s">
        <v>221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3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6">
        <v>30600006</v>
      </c>
      <c r="B274" s="218" t="s">
        <v>222</v>
      </c>
      <c r="C274" s="126" t="s">
        <v>186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1">
        <v>30400026</v>
      </c>
      <c r="B275" s="218" t="s">
        <v>393</v>
      </c>
      <c r="C275" s="187" t="s">
        <v>395</v>
      </c>
      <c r="D275" s="108">
        <v>5</v>
      </c>
      <c r="E275" s="108"/>
      <c r="F275" s="127"/>
      <c r="G275" s="128"/>
      <c r="H275" s="226">
        <f t="shared" si="115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/>
      <c r="W275" s="133"/>
      <c r="X275" s="132"/>
      <c r="Y275" s="132"/>
      <c r="Z275" s="132"/>
      <c r="AA275" s="132"/>
    </row>
    <row r="276" spans="1:27" ht="20.100000000000001" customHeight="1">
      <c r="A276" s="301">
        <v>30400028</v>
      </c>
      <c r="B276" s="218" t="s">
        <v>393</v>
      </c>
      <c r="C276" s="187" t="s">
        <v>402</v>
      </c>
      <c r="D276" s="108">
        <v>5</v>
      </c>
      <c r="E276" s="108"/>
      <c r="F276" s="127"/>
      <c r="G276" s="128"/>
      <c r="H276" s="226">
        <f t="shared" si="115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/>
      <c r="W276" s="133"/>
      <c r="X276" s="132"/>
      <c r="Y276" s="132"/>
      <c r="Z276" s="132"/>
      <c r="AA276" s="132"/>
    </row>
    <row r="277" spans="1:27" ht="20.100000000000001" customHeight="1">
      <c r="A277" s="301">
        <v>30400027</v>
      </c>
      <c r="B277" s="218" t="s">
        <v>404</v>
      </c>
      <c r="C277" s="187" t="s">
        <v>405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301"/>
      <c r="B278" s="218" t="s">
        <v>342</v>
      </c>
      <c r="C278" s="187" t="s">
        <v>372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301">
        <v>30600009</v>
      </c>
      <c r="B279" s="218" t="s">
        <v>343</v>
      </c>
      <c r="C279" s="126" t="s">
        <v>345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301">
        <v>30600010</v>
      </c>
      <c r="B280" s="218" t="s">
        <v>343</v>
      </c>
      <c r="C280" s="126" t="s">
        <v>347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226">
        <f t="shared" si="115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>
        <f t="shared" ref="V281:V282" si="124">SUM(X281:AA281)</f>
        <v>0</v>
      </c>
      <c r="W281" s="133" t="str">
        <f t="shared" ref="W281:W282" si="125">IF(ISERROR(V281/G281),"",V281/G281)</f>
        <v/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226">
        <f t="shared" si="115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>
        <f t="shared" si="124"/>
        <v>0</v>
      </c>
      <c r="W282" s="133" t="str">
        <f t="shared" si="125"/>
        <v/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231">
        <f t="shared" si="115"/>
        <v>0</v>
      </c>
      <c r="I283" s="129"/>
      <c r="J283" s="130"/>
      <c r="K283" s="131"/>
      <c r="L283" s="129">
        <v>24</v>
      </c>
      <c r="M283" s="109"/>
      <c r="N283" s="130"/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231">
        <f t="shared" si="115"/>
        <v>0</v>
      </c>
      <c r="I284" s="129"/>
      <c r="J284" s="130"/>
      <c r="K284" s="131"/>
      <c r="L284" s="129">
        <v>24</v>
      </c>
      <c r="M284" s="109"/>
      <c r="N284" s="130"/>
      <c r="O284" s="219"/>
      <c r="P284" s="219"/>
      <c r="Q284" s="219"/>
      <c r="R284" s="219"/>
      <c r="S284" s="219"/>
      <c r="T284" s="219"/>
      <c r="U284" s="219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226">
        <f t="shared" ref="H286:H288" si="126">D286*G286</f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219"/>
      <c r="P286" s="219"/>
      <c r="Q286" s="219"/>
      <c r="R286" s="219"/>
      <c r="S286" s="219"/>
      <c r="T286" s="219"/>
      <c r="U286" s="219"/>
      <c r="V286" s="132">
        <f t="shared" ref="V286:V288" si="129">SUM(X286:AA286)</f>
        <v>0</v>
      </c>
      <c r="W286" s="133" t="str">
        <f t="shared" ref="W286:W302" si="130">IF(ISERROR(V286/G286),"",V286/G286)</f>
        <v/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226">
        <f t="shared" si="12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219"/>
      <c r="P287" s="219"/>
      <c r="Q287" s="219"/>
      <c r="R287" s="219"/>
      <c r="S287" s="219"/>
      <c r="T287" s="219"/>
      <c r="U287" s="219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226">
        <f t="shared" si="126"/>
        <v>0</v>
      </c>
      <c r="I288" s="129"/>
      <c r="J288" s="130" t="str">
        <f t="array" ref="J288">IF(ISERROR(G288/I288),"",G288/I288)</f>
        <v/>
      </c>
      <c r="K288" s="226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219"/>
      <c r="P288" s="219"/>
      <c r="Q288" s="219"/>
      <c r="R288" s="219"/>
      <c r="S288" s="219"/>
      <c r="T288" s="219"/>
      <c r="U288" s="219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224" t="s">
        <v>202</v>
      </c>
      <c r="D289" s="143"/>
      <c r="E289" s="143"/>
      <c r="F289" s="144"/>
      <c r="G289" s="145">
        <f>SUM(G255:G288)</f>
        <v>0</v>
      </c>
      <c r="H289" s="146">
        <f>SUM(H255:H288)</f>
        <v>0</v>
      </c>
      <c r="I289" s="146">
        <f>SUM(I255:I288)</f>
        <v>0</v>
      </c>
      <c r="J289" s="130" t="str">
        <f t="array" ref="J289">IF(ISERROR(G289/I289),"",G289/I289)</f>
        <v/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 t="str">
        <f t="shared" si="130"/>
        <v/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52"/>
      <c r="H290" s="226">
        <f t="shared" ref="H290:H302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2" si="133">IF(ISERROR(I290-K290),"",I290-K290)</f>
        <v>0</v>
      </c>
      <c r="N290" s="130">
        <f t="shared" ref="N290:N302" si="134">SUM(O290:U290)</f>
        <v>0</v>
      </c>
      <c r="O290" s="219"/>
      <c r="P290" s="219"/>
      <c r="Q290" s="219"/>
      <c r="R290" s="219"/>
      <c r="S290" s="219"/>
      <c r="T290" s="219"/>
      <c r="U290" s="219"/>
      <c r="V290" s="132">
        <f t="shared" ref="V290:V302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226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226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219"/>
      <c r="P292" s="219"/>
      <c r="Q292" s="219"/>
      <c r="R292" s="219"/>
      <c r="S292" s="219"/>
      <c r="T292" s="219"/>
      <c r="U292" s="219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301">
        <v>30100054</v>
      </c>
      <c r="B294" s="140" t="s">
        <v>227</v>
      </c>
      <c r="C294" s="223" t="s">
        <v>203</v>
      </c>
      <c r="D294" s="108">
        <v>5.03</v>
      </c>
      <c r="E294" s="108"/>
      <c r="F294" s="127"/>
      <c r="G294" s="152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301"/>
      <c r="B297" s="140" t="s">
        <v>227</v>
      </c>
      <c r="C297" s="223" t="s">
        <v>228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301">
        <v>30101067</v>
      </c>
      <c r="B298" s="140" t="s">
        <v>229</v>
      </c>
      <c r="C298" s="223" t="s">
        <v>212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301">
        <v>30101068</v>
      </c>
      <c r="B299" s="140" t="s">
        <v>229</v>
      </c>
      <c r="C299" s="223" t="s">
        <v>203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301">
        <v>30101069</v>
      </c>
      <c r="B300" s="140" t="s">
        <v>229</v>
      </c>
      <c r="C300" s="223" t="s">
        <v>186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301">
        <v>30101070</v>
      </c>
      <c r="B301" s="140" t="s">
        <v>229</v>
      </c>
      <c r="C301" s="223" t="s">
        <v>228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301">
        <v>30101071</v>
      </c>
      <c r="B302" s="140" t="s">
        <v>229</v>
      </c>
      <c r="C302" s="223" t="s">
        <v>199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226">
        <f t="shared" ref="H303:H304" si="136">D303*G303</f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ref="M303:M304" si="137">IF(ISERROR(I303-K303),"",I303-K303)</f>
        <v>0</v>
      </c>
      <c r="N303" s="130">
        <f t="shared" ref="N303:N304" si="138">SUM(O303:U303)</f>
        <v>0</v>
      </c>
      <c r="O303" s="219"/>
      <c r="P303" s="219"/>
      <c r="Q303" s="219"/>
      <c r="R303" s="219"/>
      <c r="S303" s="219"/>
      <c r="T303" s="219"/>
      <c r="U303" s="219"/>
      <c r="V303" s="132">
        <f t="shared" ref="V303:V304" si="139">SUM(X303:AA303)</f>
        <v>0</v>
      </c>
      <c r="W303" s="133" t="str">
        <f t="shared" ref="W303:W317" si="140">IF(ISERROR(V303/G303),"",V303/G303)</f>
        <v/>
      </c>
      <c r="X303" s="132"/>
      <c r="Y303" s="132"/>
      <c r="Z303" s="132"/>
      <c r="AA303" s="132"/>
    </row>
    <row r="304" spans="1:27" ht="20.10000000000000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226">
        <f t="shared" si="136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7"/>
        <v>0</v>
      </c>
      <c r="N304" s="130">
        <f t="shared" si="138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9"/>
        <v>0</v>
      </c>
      <c r="W304" s="133" t="str">
        <f t="shared" si="140"/>
        <v/>
      </c>
      <c r="X304" s="132"/>
      <c r="Y304" s="132"/>
      <c r="Z304" s="132"/>
      <c r="AA304" s="132"/>
    </row>
    <row r="305" spans="1:27" ht="20.100000000000001" customHeight="1">
      <c r="A305" s="496" t="s">
        <v>231</v>
      </c>
      <c r="B305" s="497"/>
      <c r="C305" s="22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4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226">
        <f t="shared" ref="H306:H312" si="141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2" si="142">IF(ISERROR(I306-K306),"",I306-K306)</f>
        <v>0</v>
      </c>
      <c r="N306" s="130">
        <f t="shared" ref="N306:N312" si="143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12" si="144">SUM(X306:AA306)</f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226">
        <f t="shared" si="141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42"/>
        <v>0</v>
      </c>
      <c r="N307" s="130">
        <f t="shared" si="143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44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226">
        <f t="shared" si="141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42"/>
        <v>0</v>
      </c>
      <c r="N308" s="130">
        <f t="shared" si="143"/>
        <v>0</v>
      </c>
      <c r="O308" s="219"/>
      <c r="P308" s="219"/>
      <c r="Q308" s="219"/>
      <c r="R308" s="219"/>
      <c r="S308" s="219"/>
      <c r="T308" s="219"/>
      <c r="U308" s="219"/>
      <c r="V308" s="132">
        <f t="shared" si="144"/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262"/>
      <c r="I311" s="129"/>
      <c r="J311" s="130"/>
      <c r="K311" s="131"/>
      <c r="L311" s="129"/>
      <c r="M311" s="109"/>
      <c r="N311" s="130"/>
      <c r="O311" s="261"/>
      <c r="P311" s="261"/>
      <c r="Q311" s="261"/>
      <c r="R311" s="261"/>
      <c r="S311" s="261"/>
      <c r="T311" s="261"/>
      <c r="U311" s="261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496" t="s">
        <v>234</v>
      </c>
      <c r="B313" s="497"/>
      <c r="C313" s="224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0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customHeight="1">
      <c r="A314" s="301">
        <v>30700013</v>
      </c>
      <c r="B314" s="141" t="s">
        <v>235</v>
      </c>
      <c r="C314" s="217"/>
      <c r="D314" s="108">
        <v>3.65</v>
      </c>
      <c r="E314" s="108"/>
      <c r="F314" s="153"/>
      <c r="G314" s="128"/>
      <c r="H314" s="226">
        <f t="shared" ref="H314:H323" si="145">D314*G314</f>
        <v>0</v>
      </c>
      <c r="I314" s="129"/>
      <c r="J314" s="130" t="str">
        <f t="array" ref="J314">IF(ISERROR(G314/I314),"",G314/I314)</f>
        <v/>
      </c>
      <c r="K314" s="226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219"/>
      <c r="P314" s="219"/>
      <c r="Q314" s="219"/>
      <c r="R314" s="219"/>
      <c r="S314" s="219"/>
      <c r="T314" s="219"/>
      <c r="U314" s="219"/>
      <c r="V314" s="132">
        <f t="shared" ref="V314:V317" si="148">SUM(X314:AA314)</f>
        <v>0</v>
      </c>
      <c r="W314" s="133" t="str">
        <f t="shared" si="140"/>
        <v/>
      </c>
      <c r="X314" s="132"/>
      <c r="Y314" s="132"/>
      <c r="Z314" s="132"/>
      <c r="AA314" s="132"/>
    </row>
    <row r="315" spans="1:27" ht="20.100000000000001" customHeight="1">
      <c r="A315" s="301">
        <v>30700014</v>
      </c>
      <c r="B315" s="141" t="s">
        <v>236</v>
      </c>
      <c r="C315" s="217"/>
      <c r="D315" s="108">
        <v>6.58</v>
      </c>
      <c r="E315" s="108"/>
      <c r="F315" s="127"/>
      <c r="G315" s="128"/>
      <c r="H315" s="226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219"/>
      <c r="P315" s="219"/>
      <c r="Q315" s="219"/>
      <c r="R315" s="219"/>
      <c r="S315" s="219"/>
      <c r="T315" s="219"/>
      <c r="U315" s="219"/>
      <c r="V315" s="132">
        <f t="shared" si="148"/>
        <v>0</v>
      </c>
      <c r="W315" s="133" t="str">
        <f t="shared" si="140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217"/>
      <c r="D316" s="108">
        <v>7.8</v>
      </c>
      <c r="E316" s="108"/>
      <c r="F316" s="127"/>
      <c r="G316" s="128"/>
      <c r="H316" s="226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8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301">
        <v>30700017</v>
      </c>
      <c r="B317" s="141" t="s">
        <v>238</v>
      </c>
      <c r="C317" s="217"/>
      <c r="D317" s="108">
        <v>4.4000000000000004</v>
      </c>
      <c r="E317" s="108"/>
      <c r="F317" s="127"/>
      <c r="G317" s="128"/>
      <c r="H317" s="226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219"/>
      <c r="P317" s="219"/>
      <c r="Q317" s="219"/>
      <c r="R317" s="219"/>
      <c r="S317" s="219"/>
      <c r="T317" s="219"/>
      <c r="U317" s="219"/>
      <c r="V317" s="132">
        <f t="shared" si="148"/>
        <v>0</v>
      </c>
      <c r="W317" s="133" t="str">
        <f t="shared" si="140"/>
        <v/>
      </c>
      <c r="X317" s="132"/>
      <c r="Y317" s="132"/>
      <c r="Z317" s="132"/>
      <c r="AA317" s="132"/>
    </row>
    <row r="318" spans="1:27" ht="20.100000000000001" customHeight="1">
      <c r="A318" s="301">
        <v>30700001</v>
      </c>
      <c r="B318" s="127" t="s">
        <v>359</v>
      </c>
      <c r="C318" s="217"/>
      <c r="D318" s="108"/>
      <c r="E318" s="108"/>
      <c r="F318" s="127"/>
      <c r="G318" s="128"/>
      <c r="H318" s="294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219"/>
      <c r="P318" s="219"/>
      <c r="Q318" s="219"/>
      <c r="R318" s="219"/>
      <c r="S318" s="219"/>
      <c r="T318" s="219"/>
      <c r="U318" s="219"/>
      <c r="V318" s="132"/>
      <c r="W318" s="133"/>
      <c r="X318" s="132"/>
      <c r="Y318" s="132"/>
      <c r="Z318" s="132"/>
      <c r="AA318" s="132"/>
    </row>
    <row r="319" spans="1:27" ht="20.100000000000001" customHeight="1">
      <c r="A319" s="307"/>
      <c r="B319" s="217" t="s">
        <v>239</v>
      </c>
      <c r="C319" s="217" t="s">
        <v>179</v>
      </c>
      <c r="D319" s="108">
        <v>6.04</v>
      </c>
      <c r="E319" s="108"/>
      <c r="F319" s="127"/>
      <c r="G319" s="128"/>
      <c r="H319" s="2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219"/>
      <c r="P319" s="219"/>
      <c r="Q319" s="219"/>
      <c r="R319" s="219"/>
      <c r="S319" s="219"/>
      <c r="T319" s="219"/>
      <c r="U319" s="219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customHeight="1">
      <c r="A320" s="307">
        <v>30700019</v>
      </c>
      <c r="B320" s="217" t="s">
        <v>239</v>
      </c>
      <c r="C320" s="217" t="s">
        <v>186</v>
      </c>
      <c r="D320" s="108">
        <v>6.04</v>
      </c>
      <c r="E320" s="108"/>
      <c r="F320" s="127"/>
      <c r="G320" s="128"/>
      <c r="H320" s="2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customHeight="1">
      <c r="A321" s="307">
        <v>30601015</v>
      </c>
      <c r="B321" s="279" t="s">
        <v>444</v>
      </c>
      <c r="C321" s="279" t="s">
        <v>179</v>
      </c>
      <c r="D321" s="108">
        <v>6</v>
      </c>
      <c r="E321" s="108"/>
      <c r="F321" s="127"/>
      <c r="G321" s="128"/>
      <c r="H321" s="294">
        <f t="shared" si="145"/>
        <v>0</v>
      </c>
      <c r="I321" s="129"/>
      <c r="J321" s="130"/>
      <c r="K321" s="131"/>
      <c r="L321" s="129"/>
      <c r="M321" s="109"/>
      <c r="N321" s="130"/>
      <c r="O321" s="280"/>
      <c r="P321" s="280"/>
      <c r="Q321" s="280"/>
      <c r="R321" s="280"/>
      <c r="S321" s="280"/>
      <c r="T321" s="280"/>
      <c r="U321" s="280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284" t="s">
        <v>443</v>
      </c>
      <c r="C322" s="284" t="s">
        <v>445</v>
      </c>
      <c r="D322" s="108">
        <v>6</v>
      </c>
      <c r="E322" s="108"/>
      <c r="F322" s="127"/>
      <c r="G322" s="128"/>
      <c r="H322" s="294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1">
        <v>30700018</v>
      </c>
      <c r="B323" s="293" t="s">
        <v>240</v>
      </c>
      <c r="C323" s="126"/>
      <c r="D323" s="108">
        <v>7.3</v>
      </c>
      <c r="E323" s="108"/>
      <c r="F323" s="127"/>
      <c r="G323" s="128"/>
      <c r="H323" s="294">
        <f t="shared" si="145"/>
        <v>0</v>
      </c>
      <c r="I323" s="129"/>
      <c r="J323" s="130"/>
      <c r="K323" s="131"/>
      <c r="L323" s="129"/>
      <c r="M323" s="109"/>
      <c r="N323" s="130"/>
      <c r="O323" s="295"/>
      <c r="P323" s="295"/>
      <c r="Q323" s="295"/>
      <c r="R323" s="295"/>
      <c r="S323" s="295"/>
      <c r="T323" s="295"/>
      <c r="U323" s="295"/>
      <c r="V323" s="132"/>
      <c r="W323" s="133"/>
      <c r="X323" s="132"/>
      <c r="Y323" s="132"/>
      <c r="Z323" s="132"/>
      <c r="AA323" s="132"/>
    </row>
    <row r="324" spans="1:27" ht="20.100000000000001" customHeight="1">
      <c r="A324" s="301">
        <v>30700010</v>
      </c>
      <c r="B324" s="293" t="s">
        <v>241</v>
      </c>
      <c r="C324" s="126"/>
      <c r="D324" s="108">
        <f>78*120/1000</f>
        <v>9.36</v>
      </c>
      <c r="E324" s="108"/>
      <c r="F324" s="127"/>
      <c r="G324" s="128"/>
      <c r="H324" s="255">
        <f t="shared" ref="H324:H327" si="153">D324*G324</f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4">SUM(O324:U324)</f>
        <v>0</v>
      </c>
      <c r="O324" s="219"/>
      <c r="P324" s="219"/>
      <c r="Q324" s="219"/>
      <c r="R324" s="219"/>
      <c r="S324" s="219"/>
      <c r="T324" s="219"/>
      <c r="U324" s="219"/>
      <c r="V324" s="132">
        <f t="shared" ref="V324" si="155">SUM(X324:AA324)</f>
        <v>0</v>
      </c>
      <c r="W324" s="133" t="str">
        <f t="shared" ref="W324" si="156">IF(ISERROR(V324/G324),"",V324/G324)</f>
        <v/>
      </c>
      <c r="X324" s="132"/>
      <c r="Y324" s="132"/>
      <c r="Z324" s="132"/>
      <c r="AA324" s="132"/>
    </row>
    <row r="325" spans="1:27" ht="20.100000000000001" customHeight="1">
      <c r="A325" s="301">
        <v>30700015</v>
      </c>
      <c r="B325" s="293" t="s">
        <v>242</v>
      </c>
      <c r="C325" s="126"/>
      <c r="D325" s="108">
        <v>4.5</v>
      </c>
      <c r="E325" s="108"/>
      <c r="F325" s="127"/>
      <c r="G325" s="128"/>
      <c r="H325" s="255">
        <f t="shared" si="153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219"/>
      <c r="P325" s="219"/>
      <c r="Q325" s="219"/>
      <c r="R325" s="219"/>
      <c r="S325" s="219"/>
      <c r="T325" s="219"/>
      <c r="U325" s="219"/>
      <c r="V325" s="132"/>
      <c r="W325" s="133"/>
      <c r="X325" s="132"/>
      <c r="Y325" s="132"/>
      <c r="Z325" s="132"/>
      <c r="AA325" s="132"/>
    </row>
    <row r="326" spans="1:27" ht="20.100000000000001" customHeight="1">
      <c r="A326" s="301">
        <v>30700012</v>
      </c>
      <c r="B326" s="293" t="s">
        <v>243</v>
      </c>
      <c r="C326" s="126"/>
      <c r="D326" s="108">
        <v>4.5</v>
      </c>
      <c r="E326" s="108"/>
      <c r="F326" s="127"/>
      <c r="G326" s="128"/>
      <c r="H326" s="255">
        <f t="shared" si="153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255">
        <f t="shared" si="153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219"/>
      <c r="P327" s="219"/>
      <c r="Q327" s="219"/>
      <c r="R327" s="219"/>
      <c r="S327" s="219"/>
      <c r="T327" s="219"/>
      <c r="U327" s="219"/>
      <c r="V327" s="132"/>
      <c r="W327" s="133"/>
      <c r="X327" s="132"/>
      <c r="Y327" s="132"/>
      <c r="Z327" s="132"/>
      <c r="AA327" s="132"/>
    </row>
    <row r="328" spans="1:27" ht="20.100000000000001" customHeight="1">
      <c r="A328" s="496" t="s">
        <v>244</v>
      </c>
      <c r="B328" s="497"/>
      <c r="C328" s="224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7">SUM(M314:M324)</f>
        <v>0</v>
      </c>
      <c r="N328" s="146">
        <f t="shared" si="157"/>
        <v>0</v>
      </c>
      <c r="O328" s="148">
        <f t="shared" si="157"/>
        <v>0</v>
      </c>
      <c r="P328" s="148">
        <f t="shared" si="157"/>
        <v>0</v>
      </c>
      <c r="Q328" s="148">
        <f t="shared" si="157"/>
        <v>0</v>
      </c>
      <c r="R328" s="148">
        <f t="shared" si="157"/>
        <v>0</v>
      </c>
      <c r="S328" s="148">
        <f t="shared" si="157"/>
        <v>0</v>
      </c>
      <c r="T328" s="148">
        <f t="shared" si="157"/>
        <v>0</v>
      </c>
      <c r="U328" s="148">
        <f t="shared" si="157"/>
        <v>0</v>
      </c>
      <c r="V328" s="149">
        <f t="shared" si="157"/>
        <v>0</v>
      </c>
      <c r="W328" s="133">
        <f t="shared" si="157"/>
        <v>0</v>
      </c>
      <c r="X328" s="149">
        <f t="shared" si="157"/>
        <v>0</v>
      </c>
      <c r="Y328" s="149">
        <f t="shared" si="157"/>
        <v>0</v>
      </c>
      <c r="Z328" s="149">
        <f t="shared" si="157"/>
        <v>0</v>
      </c>
      <c r="AA328" s="149">
        <f t="shared" si="157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0</v>
      </c>
      <c r="H329" s="154">
        <f>SUM(H196,H254,H289,H305,H313,H328)</f>
        <v>0</v>
      </c>
      <c r="I329" s="154">
        <f>SUM(I196,I254,I289,I305,I313,I328)</f>
        <v>0</v>
      </c>
      <c r="J329" s="155" t="str">
        <f t="array" ref="J329">IF(ISERROR(G329/I329),"",G329/I329)</f>
        <v/>
      </c>
      <c r="K329" s="154">
        <f>SUM(K196,K254,K289,K305,K313,K328)</f>
        <v>0</v>
      </c>
      <c r="L329" s="155" t="str">
        <f>IF(ISERROR(G329/K329),"",G329/K329)</f>
        <v/>
      </c>
      <c r="M329" s="154">
        <f t="shared" ref="M329:AA329" si="158">SUM(M196,M254,M289,M305,M313,M328)</f>
        <v>0</v>
      </c>
      <c r="N329" s="154">
        <f t="shared" si="158"/>
        <v>0</v>
      </c>
      <c r="O329" s="154">
        <f t="shared" si="158"/>
        <v>0</v>
      </c>
      <c r="P329" s="154">
        <f t="shared" si="158"/>
        <v>0</v>
      </c>
      <c r="Q329" s="154">
        <f t="shared" si="158"/>
        <v>0</v>
      </c>
      <c r="R329" s="154">
        <f t="shared" si="158"/>
        <v>0</v>
      </c>
      <c r="S329" s="154">
        <f t="shared" si="158"/>
        <v>0</v>
      </c>
      <c r="T329" s="154">
        <f t="shared" si="158"/>
        <v>0</v>
      </c>
      <c r="U329" s="154">
        <f t="shared" si="158"/>
        <v>0</v>
      </c>
      <c r="V329" s="154">
        <f t="shared" si="158"/>
        <v>0</v>
      </c>
      <c r="W329" s="154">
        <f t="shared" si="158"/>
        <v>0</v>
      </c>
      <c r="X329" s="154">
        <f t="shared" si="158"/>
        <v>0</v>
      </c>
      <c r="Y329" s="154">
        <f t="shared" si="158"/>
        <v>0</v>
      </c>
      <c r="Z329" s="154">
        <f t="shared" si="158"/>
        <v>0</v>
      </c>
      <c r="AA329" s="154">
        <f t="shared" si="158"/>
        <v>0</v>
      </c>
    </row>
    <row r="330" spans="1:27" ht="20.100000000000001" customHeight="1">
      <c r="A330" s="501" t="s">
        <v>476</v>
      </c>
      <c r="B330" s="222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222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222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222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222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222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222">
        <f>G329</f>
        <v>0</v>
      </c>
      <c r="C336" s="472" t="s">
        <v>269</v>
      </c>
      <c r="D336" s="471"/>
      <c r="E336" s="462">
        <f>H329</f>
        <v>0</v>
      </c>
      <c r="F336" s="462"/>
      <c r="G336" s="462" t="s">
        <v>270</v>
      </c>
      <c r="H336" s="462"/>
      <c r="I336" s="490" t="str">
        <f>L329</f>
        <v/>
      </c>
      <c r="J336" s="490"/>
      <c r="K336" s="492" t="s">
        <v>271</v>
      </c>
      <c r="L336" s="492"/>
      <c r="M336" s="490" t="str">
        <f>J329</f>
        <v/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222">
        <f>I329+C335</f>
        <v>2</v>
      </c>
      <c r="C337" s="469" t="s">
        <v>251</v>
      </c>
      <c r="D337" s="470"/>
      <c r="E337" s="487">
        <f>K329+I335</f>
        <v>30</v>
      </c>
      <c r="F337" s="487"/>
      <c r="G337" s="462" t="s">
        <v>274</v>
      </c>
      <c r="H337" s="462"/>
      <c r="I337" s="490">
        <f>B337-E337</f>
        <v>-28</v>
      </c>
      <c r="J337" s="490"/>
      <c r="K337" s="492" t="s">
        <v>275</v>
      </c>
      <c r="L337" s="492"/>
      <c r="M337" s="493">
        <f>IF(ISERROR(I337/E337),"",I337/E337)</f>
        <v>-0.93333333333333335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222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 t="str">
        <f t="array" ref="M338">IF(ISERROR(I338/B336),"",I338/B336)</f>
        <v/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157" t="s">
        <v>296</v>
      </c>
      <c r="H342" s="217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customHeight="1">
      <c r="A343" s="301">
        <v>30100030</v>
      </c>
      <c r="B343" s="218" t="s">
        <v>178</v>
      </c>
      <c r="C343" s="126" t="s">
        <v>179</v>
      </c>
      <c r="D343" s="108">
        <v>5.03</v>
      </c>
      <c r="E343" s="108"/>
      <c r="F343" s="127"/>
      <c r="G343" s="128"/>
      <c r="H343" s="226">
        <f t="shared" ref="H343:H363" si="159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63" si="160">IF(ISERROR(I343-K343),"",I343-K343)</f>
        <v>0</v>
      </c>
      <c r="N343" s="130">
        <f t="shared" ref="N343:N348" si="161">SUM(O343:U343)</f>
        <v>0</v>
      </c>
      <c r="O343" s="219"/>
      <c r="P343" s="219"/>
      <c r="Q343" s="219"/>
      <c r="R343" s="219"/>
      <c r="S343" s="219"/>
      <c r="T343" s="219"/>
      <c r="U343" s="219"/>
      <c r="V343" s="132">
        <f t="shared" ref="V343:V348" si="162">SUM(X343:AA343)</f>
        <v>0</v>
      </c>
      <c r="W343" s="133" t="str">
        <f t="shared" ref="W343:W348" si="163">IF(ISERROR(V343/G343),"",V343/G343)</f>
        <v/>
      </c>
      <c r="X343" s="132"/>
      <c r="Y343" s="132"/>
      <c r="Z343" s="132"/>
      <c r="AA343" s="132"/>
    </row>
    <row r="344" spans="1:27" ht="20.10000000000000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226">
        <f t="shared" si="159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0"/>
        <v>0</v>
      </c>
      <c r="N344" s="130">
        <f t="shared" si="161"/>
        <v>0</v>
      </c>
      <c r="O344" s="219"/>
      <c r="P344" s="219"/>
      <c r="Q344" s="219"/>
      <c r="R344" s="219"/>
      <c r="S344" s="219"/>
      <c r="T344" s="219"/>
      <c r="U344" s="219"/>
      <c r="V344" s="132">
        <f t="shared" si="162"/>
        <v>0</v>
      </c>
      <c r="W344" s="133" t="str">
        <f t="shared" si="163"/>
        <v/>
      </c>
      <c r="X344" s="132"/>
      <c r="Y344" s="132"/>
      <c r="Z344" s="132"/>
      <c r="AA344" s="132"/>
    </row>
    <row r="345" spans="1:27" ht="20.10000000000000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226">
        <f t="shared" si="159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0"/>
        <v>0</v>
      </c>
      <c r="N345" s="130">
        <f t="shared" si="161"/>
        <v>0</v>
      </c>
      <c r="O345" s="219"/>
      <c r="P345" s="219"/>
      <c r="Q345" s="219"/>
      <c r="R345" s="219"/>
      <c r="S345" s="219"/>
      <c r="T345" s="219"/>
      <c r="U345" s="219"/>
      <c r="V345" s="132">
        <f t="shared" si="162"/>
        <v>0</v>
      </c>
      <c r="W345" s="133" t="str">
        <f t="shared" si="163"/>
        <v/>
      </c>
      <c r="X345" s="132"/>
      <c r="Y345" s="132"/>
      <c r="Z345" s="132"/>
      <c r="AA345" s="132"/>
    </row>
    <row r="346" spans="1:27" ht="20.10000000000000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226">
        <f t="shared" si="159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0"/>
        <v>0</v>
      </c>
      <c r="N346" s="130">
        <f t="shared" si="161"/>
        <v>0</v>
      </c>
      <c r="O346" s="219"/>
      <c r="P346" s="219"/>
      <c r="Q346" s="219"/>
      <c r="R346" s="219"/>
      <c r="S346" s="219"/>
      <c r="T346" s="219"/>
      <c r="U346" s="219"/>
      <c r="V346" s="132">
        <f t="shared" si="162"/>
        <v>0</v>
      </c>
      <c r="W346" s="133" t="str">
        <f t="shared" si="163"/>
        <v/>
      </c>
      <c r="X346" s="132"/>
      <c r="Y346" s="132"/>
      <c r="Z346" s="132"/>
      <c r="AA346" s="132"/>
    </row>
    <row r="347" spans="1:27" ht="20.10000000000000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226">
        <f t="shared" si="159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0"/>
        <v>0</v>
      </c>
      <c r="N347" s="130">
        <f t="shared" si="161"/>
        <v>0</v>
      </c>
      <c r="O347" s="219"/>
      <c r="P347" s="219"/>
      <c r="Q347" s="219"/>
      <c r="R347" s="219"/>
      <c r="S347" s="219"/>
      <c r="T347" s="219"/>
      <c r="U347" s="219"/>
      <c r="V347" s="132">
        <f t="shared" si="162"/>
        <v>0</v>
      </c>
      <c r="W347" s="133" t="str">
        <f t="shared" si="163"/>
        <v/>
      </c>
      <c r="X347" s="132"/>
      <c r="Y347" s="132"/>
      <c r="Z347" s="132"/>
      <c r="AA347" s="132"/>
    </row>
    <row r="348" spans="1:27" ht="20.10000000000000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226">
        <f t="shared" si="159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0"/>
        <v>0</v>
      </c>
      <c r="N349" s="130"/>
      <c r="O349" s="219"/>
      <c r="P349" s="219"/>
      <c r="Q349" s="219"/>
      <c r="R349" s="219"/>
      <c r="S349" s="219"/>
      <c r="T349" s="219"/>
      <c r="U349" s="219"/>
      <c r="V349" s="132"/>
      <c r="W349" s="133"/>
      <c r="X349" s="132"/>
      <c r="Y349" s="132"/>
      <c r="Z349" s="132"/>
      <c r="AA349" s="132"/>
    </row>
    <row r="350" spans="1:27" ht="20.10000000000000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0"/>
        <v>0</v>
      </c>
      <c r="N350" s="130"/>
      <c r="O350" s="219"/>
      <c r="P350" s="219"/>
      <c r="Q350" s="219"/>
      <c r="R350" s="219"/>
      <c r="S350" s="219"/>
      <c r="T350" s="219"/>
      <c r="U350" s="219"/>
      <c r="V350" s="132"/>
      <c r="W350" s="133"/>
      <c r="X350" s="132"/>
      <c r="Y350" s="132"/>
      <c r="Z350" s="132"/>
      <c r="AA350" s="132"/>
    </row>
    <row r="351" spans="1:27" ht="20.10000000000000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226">
        <f t="shared" si="159"/>
        <v>0</v>
      </c>
      <c r="I351" s="226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0"/>
        <v>0</v>
      </c>
      <c r="N351" s="130">
        <f>SUM(O351:U351)</f>
        <v>0</v>
      </c>
      <c r="O351" s="219"/>
      <c r="P351" s="219"/>
      <c r="Q351" s="219"/>
      <c r="R351" s="219"/>
      <c r="S351" s="219"/>
      <c r="T351" s="219"/>
      <c r="U351" s="219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226">
        <f t="shared" si="159"/>
        <v>0</v>
      </c>
      <c r="I352" s="226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0"/>
        <v>0</v>
      </c>
      <c r="N352" s="130">
        <f>SUM(O352:U352)</f>
        <v>0</v>
      </c>
      <c r="O352" s="219"/>
      <c r="P352" s="219"/>
      <c r="Q352" s="219"/>
      <c r="R352" s="219"/>
      <c r="S352" s="219"/>
      <c r="T352" s="219"/>
      <c r="U352" s="219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customHeight="1">
      <c r="A353" s="304">
        <v>30100063</v>
      </c>
      <c r="B353" s="134" t="s">
        <v>466</v>
      </c>
      <c r="C353" s="126" t="s">
        <v>192</v>
      </c>
      <c r="D353" s="108">
        <v>5.03</v>
      </c>
      <c r="E353" s="108"/>
      <c r="F353" s="126"/>
      <c r="G353" s="128"/>
      <c r="H353" s="294">
        <f t="shared" si="159"/>
        <v>0</v>
      </c>
      <c r="I353" s="294"/>
      <c r="J353" s="130"/>
      <c r="K353" s="131"/>
      <c r="L353" s="129"/>
      <c r="M353" s="109"/>
      <c r="N353" s="130"/>
      <c r="O353" s="295"/>
      <c r="P353" s="295"/>
      <c r="Q353" s="295"/>
      <c r="R353" s="295"/>
      <c r="S353" s="295"/>
      <c r="T353" s="295"/>
      <c r="U353" s="295"/>
      <c r="V353" s="132"/>
      <c r="W353" s="133"/>
      <c r="X353" s="132"/>
      <c r="Y353" s="132"/>
      <c r="Z353" s="132"/>
      <c r="AA353" s="132"/>
    </row>
    <row r="354" spans="1:27" ht="20.100000000000001" customHeight="1">
      <c r="A354" s="304">
        <v>30100061</v>
      </c>
      <c r="B354" s="134" t="s">
        <v>466</v>
      </c>
      <c r="C354" s="126" t="s">
        <v>193</v>
      </c>
      <c r="D354" s="108">
        <v>5.03</v>
      </c>
      <c r="E354" s="108"/>
      <c r="F354" s="126"/>
      <c r="G354" s="128"/>
      <c r="H354" s="294">
        <f t="shared" si="159"/>
        <v>0</v>
      </c>
      <c r="I354" s="294"/>
      <c r="J354" s="130"/>
      <c r="K354" s="131"/>
      <c r="L354" s="129"/>
      <c r="M354" s="109"/>
      <c r="N354" s="130"/>
      <c r="O354" s="295"/>
      <c r="P354" s="295"/>
      <c r="Q354" s="295"/>
      <c r="R354" s="295"/>
      <c r="S354" s="295"/>
      <c r="T354" s="295"/>
      <c r="U354" s="295"/>
      <c r="V354" s="132"/>
      <c r="W354" s="133"/>
      <c r="X354" s="132"/>
      <c r="Y354" s="132"/>
      <c r="Z354" s="132"/>
      <c r="AA354" s="132"/>
    </row>
    <row r="355" spans="1:27" ht="20.10000000000000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294">
        <f t="shared" si="159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si="160"/>
        <v>0</v>
      </c>
      <c r="N355" s="130">
        <f t="shared" ref="N355:N357" si="164"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294">
        <f t="shared" si="159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0"/>
        <v>0</v>
      </c>
      <c r="N356" s="130">
        <f t="shared" si="164"/>
        <v>0</v>
      </c>
      <c r="O356" s="219"/>
      <c r="P356" s="219"/>
      <c r="Q356" s="219"/>
      <c r="R356" s="219"/>
      <c r="S356" s="219"/>
      <c r="T356" s="219"/>
      <c r="U356" s="219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294">
        <f t="shared" si="159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0"/>
        <v>0</v>
      </c>
      <c r="N357" s="130">
        <f t="shared" si="164"/>
        <v>0</v>
      </c>
      <c r="O357" s="219"/>
      <c r="P357" s="219"/>
      <c r="Q357" s="219"/>
      <c r="R357" s="219"/>
      <c r="S357" s="219"/>
      <c r="T357" s="219"/>
      <c r="U357" s="219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customHeight="1">
      <c r="A358" s="302">
        <v>30100003</v>
      </c>
      <c r="B358" s="141" t="s">
        <v>198</v>
      </c>
      <c r="C358" s="217" t="s">
        <v>190</v>
      </c>
      <c r="D358" s="108">
        <v>4.8</v>
      </c>
      <c r="E358" s="108"/>
      <c r="F358" s="127"/>
      <c r="G358" s="128"/>
      <c r="H358" s="226">
        <f t="shared" si="159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0"/>
        <v>0</v>
      </c>
      <c r="N358" s="130"/>
      <c r="O358" s="219"/>
      <c r="P358" s="219"/>
      <c r="Q358" s="219"/>
      <c r="R358" s="219"/>
      <c r="S358" s="219"/>
      <c r="T358" s="219"/>
      <c r="U358" s="219"/>
      <c r="V358" s="132"/>
      <c r="W358" s="133"/>
      <c r="X358" s="132"/>
      <c r="Y358" s="132"/>
      <c r="Z358" s="132"/>
      <c r="AA358" s="132"/>
    </row>
    <row r="359" spans="1:27" ht="20.100000000000001" customHeight="1">
      <c r="A359" s="302">
        <v>30100004</v>
      </c>
      <c r="B359" s="141" t="s">
        <v>198</v>
      </c>
      <c r="C359" s="217" t="s">
        <v>187</v>
      </c>
      <c r="D359" s="108">
        <v>4.8</v>
      </c>
      <c r="E359" s="108"/>
      <c r="F359" s="127"/>
      <c r="G359" s="128"/>
      <c r="H359" s="226">
        <f t="shared" si="159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0"/>
        <v>0</v>
      </c>
      <c r="N359" s="130"/>
      <c r="O359" s="219"/>
      <c r="P359" s="219"/>
      <c r="Q359" s="219"/>
      <c r="R359" s="219"/>
      <c r="S359" s="219"/>
      <c r="T359" s="219"/>
      <c r="U359" s="219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30100006</v>
      </c>
      <c r="B360" s="141" t="s">
        <v>198</v>
      </c>
      <c r="C360" s="217" t="s">
        <v>179</v>
      </c>
      <c r="D360" s="108">
        <v>4.8</v>
      </c>
      <c r="E360" s="108"/>
      <c r="F360" s="127"/>
      <c r="G360" s="128"/>
      <c r="H360" s="226">
        <f t="shared" si="159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0"/>
        <v>0</v>
      </c>
      <c r="N360" s="130"/>
      <c r="O360" s="219"/>
      <c r="P360" s="219"/>
      <c r="Q360" s="219"/>
      <c r="R360" s="219"/>
      <c r="S360" s="219"/>
      <c r="T360" s="219"/>
      <c r="U360" s="219"/>
      <c r="V360" s="132"/>
      <c r="W360" s="133"/>
      <c r="X360" s="132"/>
      <c r="Y360" s="132"/>
      <c r="Z360" s="132"/>
      <c r="AA360" s="132"/>
    </row>
    <row r="361" spans="1:27" ht="20.100000000000001" customHeight="1">
      <c r="A361" s="302">
        <v>30100005</v>
      </c>
      <c r="B361" s="141" t="s">
        <v>198</v>
      </c>
      <c r="C361" s="217" t="s">
        <v>199</v>
      </c>
      <c r="D361" s="108">
        <v>4.8</v>
      </c>
      <c r="E361" s="108"/>
      <c r="F361" s="127"/>
      <c r="G361" s="128"/>
      <c r="H361" s="226">
        <f t="shared" si="159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0"/>
        <v>0</v>
      </c>
      <c r="N361" s="130"/>
      <c r="O361" s="219"/>
      <c r="P361" s="219"/>
      <c r="Q361" s="219"/>
      <c r="R361" s="219"/>
      <c r="S361" s="219"/>
      <c r="T361" s="219"/>
      <c r="U361" s="219"/>
      <c r="V361" s="132"/>
      <c r="W361" s="133"/>
      <c r="X361" s="132"/>
      <c r="Y361" s="132"/>
      <c r="Z361" s="132"/>
      <c r="AA361" s="132"/>
    </row>
    <row r="362" spans="1:27" ht="20.10000000000000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226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0"/>
        <v>0</v>
      </c>
      <c r="N362" s="130">
        <f t="shared" ref="N362:N363" si="167">SUM(O362:U362)</f>
        <v>0</v>
      </c>
      <c r="O362" s="219"/>
      <c r="P362" s="219"/>
      <c r="Q362" s="219"/>
      <c r="R362" s="219"/>
      <c r="S362" s="219"/>
      <c r="T362" s="219"/>
      <c r="U362" s="219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226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0"/>
        <v>0</v>
      </c>
      <c r="N363" s="130">
        <f t="shared" si="167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customHeight="1">
      <c r="A364" s="496" t="s">
        <v>201</v>
      </c>
      <c r="B364" s="497"/>
      <c r="C364" s="22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customHeight="1">
      <c r="A365" s="302">
        <v>30100012</v>
      </c>
      <c r="B365" s="218" t="s">
        <v>206</v>
      </c>
      <c r="C365" s="126" t="s">
        <v>199</v>
      </c>
      <c r="D365" s="108">
        <v>5.03</v>
      </c>
      <c r="E365" s="108"/>
      <c r="F365" s="127"/>
      <c r="G365" s="128"/>
      <c r="H365" s="226">
        <f t="shared" ref="H365:H372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:M372" si="172">IF(ISERROR(I365-K365),"",I365-K365)</f>
        <v>0</v>
      </c>
      <c r="N365" s="130">
        <f t="shared" ref="N365:N369" si="173">SUM(O365:U365)</f>
        <v>0</v>
      </c>
      <c r="O365" s="221"/>
      <c r="P365" s="221"/>
      <c r="Q365" s="221"/>
      <c r="R365" s="221"/>
      <c r="S365" s="221"/>
      <c r="T365" s="221"/>
      <c r="U365" s="221"/>
      <c r="V365" s="132">
        <f t="shared" ref="V365:V369" si="174">SUM(X365:AA365)</f>
        <v>0</v>
      </c>
      <c r="W365" s="133" t="str">
        <f t="shared" ref="W365:W369" si="175">IF(ISERROR(V365/G365),"",V365/G365)</f>
        <v/>
      </c>
      <c r="X365" s="132"/>
      <c r="Y365" s="132"/>
      <c r="Z365" s="132"/>
      <c r="AA365" s="132"/>
    </row>
    <row r="366" spans="1:27" ht="20.100000000000001" customHeight="1">
      <c r="A366" s="302">
        <v>30100011</v>
      </c>
      <c r="B366" s="236" t="s">
        <v>431</v>
      </c>
      <c r="C366" s="187" t="s">
        <v>432</v>
      </c>
      <c r="D366" s="108">
        <v>5.03</v>
      </c>
      <c r="E366" s="108"/>
      <c r="F366" s="127"/>
      <c r="G366" s="128"/>
      <c r="H366" s="23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238"/>
      <c r="P366" s="238"/>
      <c r="Q366" s="238"/>
      <c r="R366" s="238"/>
      <c r="S366" s="238"/>
      <c r="T366" s="238"/>
      <c r="U366" s="238"/>
      <c r="V366" s="132"/>
      <c r="W366" s="133"/>
      <c r="X366" s="132"/>
      <c r="Y366" s="132"/>
      <c r="Z366" s="132"/>
      <c r="AA366" s="132"/>
    </row>
    <row r="367" spans="1:27" ht="20.100000000000001" customHeight="1">
      <c r="A367" s="302">
        <v>30100010</v>
      </c>
      <c r="B367" s="218" t="s">
        <v>206</v>
      </c>
      <c r="C367" s="126" t="s">
        <v>186</v>
      </c>
      <c r="D367" s="108">
        <v>5.03</v>
      </c>
      <c r="E367" s="108"/>
      <c r="F367" s="127"/>
      <c r="G367" s="128"/>
      <c r="H367" s="23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si="172"/>
        <v>0</v>
      </c>
      <c r="N367" s="130">
        <f t="shared" si="173"/>
        <v>0</v>
      </c>
      <c r="O367" s="221"/>
      <c r="P367" s="221"/>
      <c r="Q367" s="221"/>
      <c r="R367" s="221"/>
      <c r="S367" s="221"/>
      <c r="T367" s="221"/>
      <c r="U367" s="221"/>
      <c r="V367" s="132">
        <f t="shared" si="174"/>
        <v>0</v>
      </c>
      <c r="W367" s="133" t="str">
        <f t="shared" si="175"/>
        <v/>
      </c>
      <c r="X367" s="132"/>
      <c r="Y367" s="132"/>
      <c r="Z367" s="132"/>
      <c r="AA367" s="132"/>
    </row>
    <row r="368" spans="1:27" ht="20.100000000000001" customHeight="1">
      <c r="A368" s="302">
        <v>30100014</v>
      </c>
      <c r="B368" s="218" t="s">
        <v>206</v>
      </c>
      <c r="C368" s="126" t="s">
        <v>203</v>
      </c>
      <c r="D368" s="108">
        <v>5.03</v>
      </c>
      <c r="E368" s="108"/>
      <c r="F368" s="127"/>
      <c r="G368" s="128"/>
      <c r="H368" s="226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2"/>
        <v>0</v>
      </c>
      <c r="N368" s="130">
        <f t="shared" si="173"/>
        <v>0</v>
      </c>
      <c r="O368" s="221"/>
      <c r="P368" s="221"/>
      <c r="Q368" s="221"/>
      <c r="R368" s="221"/>
      <c r="S368" s="221"/>
      <c r="T368" s="221"/>
      <c r="U368" s="221"/>
      <c r="V368" s="132">
        <f t="shared" si="174"/>
        <v>0</v>
      </c>
      <c r="W368" s="133" t="str">
        <f t="shared" si="175"/>
        <v/>
      </c>
      <c r="X368" s="132"/>
      <c r="Y368" s="132"/>
      <c r="Z368" s="132"/>
      <c r="AA368" s="132"/>
    </row>
    <row r="369" spans="1:27" ht="20.100000000000001" customHeight="1">
      <c r="A369" s="302">
        <v>30100013</v>
      </c>
      <c r="B369" s="218" t="s">
        <v>206</v>
      </c>
      <c r="C369" s="126" t="s">
        <v>207</v>
      </c>
      <c r="D369" s="108">
        <v>5.03</v>
      </c>
      <c r="E369" s="108"/>
      <c r="F369" s="127"/>
      <c r="G369" s="128"/>
      <c r="H369" s="226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2"/>
        <v>0</v>
      </c>
      <c r="N369" s="130">
        <f t="shared" si="173"/>
        <v>0</v>
      </c>
      <c r="O369" s="221"/>
      <c r="P369" s="221"/>
      <c r="Q369" s="221"/>
      <c r="R369" s="221"/>
      <c r="S369" s="221"/>
      <c r="T369" s="221"/>
      <c r="U369" s="221"/>
      <c r="V369" s="132">
        <f t="shared" si="174"/>
        <v>0</v>
      </c>
      <c r="W369" s="133" t="str">
        <f t="shared" si="175"/>
        <v/>
      </c>
      <c r="X369" s="132"/>
      <c r="Y369" s="132"/>
      <c r="Z369" s="132"/>
      <c r="AA369" s="132"/>
    </row>
    <row r="370" spans="1:27" ht="20.100000000000001" customHeight="1">
      <c r="A370" s="302">
        <v>30100016</v>
      </c>
      <c r="B370" s="218" t="s">
        <v>414</v>
      </c>
      <c r="C370" s="187" t="s">
        <v>415</v>
      </c>
      <c r="D370" s="108"/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2"/>
        <v>0</v>
      </c>
      <c r="N370" s="130"/>
      <c r="O370" s="221"/>
      <c r="P370" s="221"/>
      <c r="Q370" s="221"/>
      <c r="R370" s="221"/>
      <c r="S370" s="221"/>
      <c r="T370" s="221"/>
      <c r="U370" s="221"/>
      <c r="V370" s="132"/>
      <c r="W370" s="133"/>
      <c r="X370" s="132"/>
      <c r="Y370" s="132"/>
      <c r="Z370" s="132"/>
      <c r="AA370" s="132"/>
    </row>
    <row r="371" spans="1:27" ht="20.100000000000001" customHeight="1">
      <c r="A371" s="302">
        <v>30100017</v>
      </c>
      <c r="B371" s="218" t="s">
        <v>414</v>
      </c>
      <c r="C371" s="187" t="s">
        <v>416</v>
      </c>
      <c r="D371" s="108"/>
      <c r="E371" s="108"/>
      <c r="F371" s="127"/>
      <c r="G371" s="128"/>
      <c r="H371" s="23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/>
      <c r="O371" s="221"/>
      <c r="P371" s="221"/>
      <c r="Q371" s="221"/>
      <c r="R371" s="221"/>
      <c r="S371" s="221"/>
      <c r="T371" s="221"/>
      <c r="U371" s="221"/>
      <c r="V371" s="132"/>
      <c r="W371" s="133"/>
      <c r="X371" s="132"/>
      <c r="Y371" s="132"/>
      <c r="Z371" s="132"/>
      <c r="AA371" s="132"/>
    </row>
    <row r="372" spans="1:27" ht="20.100000000000001" customHeight="1">
      <c r="A372" s="302">
        <v>30100015</v>
      </c>
      <c r="B372" s="218" t="s">
        <v>414</v>
      </c>
      <c r="C372" s="187" t="s">
        <v>61</v>
      </c>
      <c r="D372" s="108"/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/>
      <c r="O372" s="221"/>
      <c r="P372" s="221"/>
      <c r="Q372" s="221"/>
      <c r="R372" s="221"/>
      <c r="S372" s="221"/>
      <c r="T372" s="221"/>
      <c r="U372" s="221"/>
      <c r="V372" s="132"/>
      <c r="W372" s="133"/>
      <c r="X372" s="132"/>
      <c r="Y372" s="132"/>
      <c r="Z372" s="132"/>
      <c r="AA372" s="132"/>
    </row>
    <row r="373" spans="1:27" ht="20.100000000000001" customHeight="1">
      <c r="A373" s="302">
        <v>30100027</v>
      </c>
      <c r="B373" s="218" t="s">
        <v>208</v>
      </c>
      <c r="C373" s="126" t="s">
        <v>179</v>
      </c>
      <c r="D373" s="108">
        <v>5.08</v>
      </c>
      <c r="E373" s="108"/>
      <c r="F373" s="127"/>
      <c r="G373" s="128"/>
      <c r="H373" s="226">
        <f t="shared" ref="H373:H421" si="176">D373*G373</f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ref="M373:M392" si="177">IF(ISERROR(I373-K373),"",I373-K373)</f>
        <v>0</v>
      </c>
      <c r="N373" s="130">
        <f t="shared" ref="N373:N388" si="178">SUM(O373:U373)</f>
        <v>0</v>
      </c>
      <c r="O373" s="221"/>
      <c r="P373" s="221"/>
      <c r="Q373" s="221"/>
      <c r="R373" s="221"/>
      <c r="S373" s="221"/>
      <c r="T373" s="221"/>
      <c r="U373" s="221"/>
      <c r="V373" s="132">
        <f t="shared" ref="V373:V384" si="179">SUM(X373:AA373)</f>
        <v>0</v>
      </c>
      <c r="W373" s="133" t="str">
        <f t="shared" ref="W373:W384" si="180">IF(ISERROR(V373/G373),"",V373/G373)</f>
        <v/>
      </c>
      <c r="X373" s="132"/>
      <c r="Y373" s="132"/>
      <c r="Z373" s="132"/>
      <c r="AA373" s="132"/>
    </row>
    <row r="374" spans="1:27" ht="20.100000000000001" customHeight="1">
      <c r="A374" s="302">
        <v>30100023</v>
      </c>
      <c r="B374" s="218" t="s">
        <v>208</v>
      </c>
      <c r="C374" s="126" t="s">
        <v>204</v>
      </c>
      <c r="D374" s="108">
        <v>5.08</v>
      </c>
      <c r="E374" s="108"/>
      <c r="F374" s="127"/>
      <c r="G374" s="128"/>
      <c r="H374" s="226">
        <f t="shared" si="176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7"/>
        <v>0</v>
      </c>
      <c r="N374" s="130">
        <f t="shared" si="178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customHeight="1">
      <c r="A375" s="302">
        <v>30100024</v>
      </c>
      <c r="B375" s="218" t="s">
        <v>208</v>
      </c>
      <c r="C375" s="126" t="s">
        <v>205</v>
      </c>
      <c r="D375" s="108">
        <v>5.08</v>
      </c>
      <c r="E375" s="108"/>
      <c r="F375" s="127"/>
      <c r="G375" s="128"/>
      <c r="H375" s="226">
        <f t="shared" si="176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7"/>
        <v>0</v>
      </c>
      <c r="N375" s="130">
        <f t="shared" si="178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customHeight="1">
      <c r="A376" s="302">
        <v>30100022</v>
      </c>
      <c r="B376" s="218" t="s">
        <v>208</v>
      </c>
      <c r="C376" s="126" t="s">
        <v>186</v>
      </c>
      <c r="D376" s="108">
        <v>5.08</v>
      </c>
      <c r="E376" s="108"/>
      <c r="F376" s="127"/>
      <c r="G376" s="128"/>
      <c r="H376" s="226">
        <f t="shared" si="176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7"/>
        <v>0</v>
      </c>
      <c r="N376" s="130">
        <f t="shared" si="178"/>
        <v>0</v>
      </c>
      <c r="O376" s="221"/>
      <c r="P376" s="221"/>
      <c r="Q376" s="221"/>
      <c r="R376" s="221"/>
      <c r="S376" s="221"/>
      <c r="T376" s="221"/>
      <c r="U376" s="221"/>
      <c r="V376" s="132">
        <f t="shared" si="179"/>
        <v>0</v>
      </c>
      <c r="W376" s="133" t="str">
        <f t="shared" si="180"/>
        <v/>
      </c>
      <c r="X376" s="132"/>
      <c r="Y376" s="132"/>
      <c r="Z376" s="132"/>
      <c r="AA376" s="132"/>
    </row>
    <row r="377" spans="1:27" ht="20.100000000000001" customHeight="1">
      <c r="A377" s="302">
        <v>30100029</v>
      </c>
      <c r="B377" s="218" t="s">
        <v>208</v>
      </c>
      <c r="C377" s="126" t="s">
        <v>203</v>
      </c>
      <c r="D377" s="108">
        <v>5.08</v>
      </c>
      <c r="E377" s="108"/>
      <c r="F377" s="127"/>
      <c r="G377" s="128"/>
      <c r="H377" s="226">
        <f t="shared" si="176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si="178"/>
        <v>0</v>
      </c>
      <c r="O377" s="221"/>
      <c r="P377" s="221"/>
      <c r="Q377" s="221"/>
      <c r="R377" s="221"/>
      <c r="S377" s="221"/>
      <c r="T377" s="221"/>
      <c r="U377" s="221"/>
      <c r="V377" s="132">
        <f t="shared" si="179"/>
        <v>0</v>
      </c>
      <c r="W377" s="133" t="str">
        <f t="shared" si="180"/>
        <v/>
      </c>
      <c r="X377" s="132"/>
      <c r="Y377" s="132"/>
      <c r="Z377" s="132"/>
      <c r="AA377" s="132"/>
    </row>
    <row r="378" spans="1:27" ht="20.100000000000001" customHeight="1">
      <c r="A378" s="302">
        <v>30100026</v>
      </c>
      <c r="B378" s="218" t="s">
        <v>208</v>
      </c>
      <c r="C378" s="126" t="s">
        <v>199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19"/>
      <c r="P378" s="219"/>
      <c r="Q378" s="219"/>
      <c r="R378" s="219"/>
      <c r="S378" s="219"/>
      <c r="T378" s="219"/>
      <c r="U378" s="219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2">
        <v>30100025</v>
      </c>
      <c r="B379" s="218" t="s">
        <v>208</v>
      </c>
      <c r="C379" s="126" t="s">
        <v>187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2">
        <v>30100028</v>
      </c>
      <c r="B380" s="218" t="s">
        <v>208</v>
      </c>
      <c r="C380" s="126" t="s">
        <v>207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19"/>
      <c r="P380" s="219"/>
      <c r="Q380" s="219"/>
      <c r="R380" s="219"/>
      <c r="S380" s="219"/>
      <c r="T380" s="219"/>
      <c r="U380" s="219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2">
        <v>30100032</v>
      </c>
      <c r="B381" s="218" t="s">
        <v>209</v>
      </c>
      <c r="C381" s="126" t="s">
        <v>194</v>
      </c>
      <c r="D381" s="108">
        <v>5.03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2">
        <v>30100033</v>
      </c>
      <c r="B382" s="218" t="s">
        <v>209</v>
      </c>
      <c r="C382" s="126" t="s">
        <v>179</v>
      </c>
      <c r="D382" s="108">
        <v>5.03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2">
        <v>30100062</v>
      </c>
      <c r="B383" s="218" t="s">
        <v>209</v>
      </c>
      <c r="C383" s="126" t="s">
        <v>195</v>
      </c>
      <c r="D383" s="108">
        <v>5.03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2">
        <v>30100031</v>
      </c>
      <c r="B384" s="218" t="s">
        <v>209</v>
      </c>
      <c r="C384" s="126" t="s">
        <v>204</v>
      </c>
      <c r="D384" s="108">
        <v>5.03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7"/>
        <v>0</v>
      </c>
      <c r="N384" s="130">
        <f t="shared" si="178"/>
        <v>0</v>
      </c>
      <c r="O384" s="221"/>
      <c r="P384" s="221"/>
      <c r="Q384" s="221"/>
      <c r="R384" s="221"/>
      <c r="S384" s="221"/>
      <c r="T384" s="221"/>
      <c r="U384" s="221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2">
        <v>30100019</v>
      </c>
      <c r="B385" s="218" t="s">
        <v>382</v>
      </c>
      <c r="C385" s="187" t="s">
        <v>383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/>
      <c r="W385" s="133"/>
      <c r="X385" s="132"/>
      <c r="Y385" s="132"/>
      <c r="Z385" s="132"/>
      <c r="AA385" s="132"/>
    </row>
    <row r="386" spans="1:27" ht="20.100000000000001" customHeight="1">
      <c r="A386" s="302">
        <v>30100020</v>
      </c>
      <c r="B386" s="218" t="s">
        <v>382</v>
      </c>
      <c r="C386" s="187" t="s">
        <v>384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/>
      <c r="W386" s="133"/>
      <c r="X386" s="132"/>
      <c r="Y386" s="132"/>
      <c r="Z386" s="132"/>
      <c r="AA386" s="132"/>
    </row>
    <row r="387" spans="1:27" ht="20.100000000000001" customHeight="1">
      <c r="A387" s="302">
        <v>30100021</v>
      </c>
      <c r="B387" s="218" t="s">
        <v>382</v>
      </c>
      <c r="C387" s="187" t="s">
        <v>389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/>
      <c r="W387" s="133"/>
      <c r="X387" s="132"/>
      <c r="Y387" s="132"/>
      <c r="Z387" s="132"/>
      <c r="AA387" s="132"/>
    </row>
    <row r="388" spans="1:27" ht="20.100000000000001" customHeight="1">
      <c r="A388" s="302">
        <v>30100018</v>
      </c>
      <c r="B388" s="218" t="s">
        <v>382</v>
      </c>
      <c r="C388" s="187" t="s">
        <v>391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/>
      <c r="W388" s="133"/>
      <c r="X388" s="132"/>
      <c r="Y388" s="132"/>
      <c r="Z388" s="132"/>
      <c r="AA388" s="132"/>
    </row>
    <row r="389" spans="1:27" ht="20.100000000000001" customHeight="1">
      <c r="A389" s="305">
        <v>30700007</v>
      </c>
      <c r="B389" s="230" t="s">
        <v>418</v>
      </c>
      <c r="C389" s="187" t="s">
        <v>364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7"/>
        <v>0</v>
      </c>
      <c r="N389" s="130"/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5">
        <v>30700006</v>
      </c>
      <c r="B390" s="230" t="s">
        <v>418</v>
      </c>
      <c r="C390" s="187" t="s">
        <v>365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7"/>
        <v>0</v>
      </c>
      <c r="N390" s="130"/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5">
        <v>30700008</v>
      </c>
      <c r="B391" s="230" t="s">
        <v>418</v>
      </c>
      <c r="C391" s="187" t="s">
        <v>366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7"/>
        <v>0</v>
      </c>
      <c r="N391" s="130"/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5">
        <v>30700009</v>
      </c>
      <c r="B392" s="230" t="s">
        <v>418</v>
      </c>
      <c r="C392" s="187" t="s">
        <v>367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7"/>
        <v>0</v>
      </c>
      <c r="N392" s="130"/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ref="M393:M402" si="181">IF(ISERROR(I393-K393),"",I393-K393)</f>
        <v>0</v>
      </c>
      <c r="N393" s="130">
        <f t="shared" ref="N393:N402" si="182">SUM(O393:U393)</f>
        <v>0</v>
      </c>
      <c r="O393" s="219"/>
      <c r="P393" s="219"/>
      <c r="Q393" s="219"/>
      <c r="R393" s="219"/>
      <c r="S393" s="219"/>
      <c r="T393" s="219"/>
      <c r="U393" s="219"/>
      <c r="V393" s="132">
        <f t="shared" ref="V393:V402" si="183">SUM(X393:AA393)</f>
        <v>0</v>
      </c>
      <c r="W393" s="133" t="str">
        <f t="shared" ref="W393:W402" si="184">IF(ISERROR(V393/G393),"",V393/G393)</f>
        <v/>
      </c>
      <c r="X393" s="132"/>
      <c r="Y393" s="132"/>
      <c r="Z393" s="132"/>
      <c r="AA393" s="132"/>
    </row>
    <row r="394" spans="1:27" ht="20.10000000000000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81"/>
        <v>0</v>
      </c>
      <c r="N394" s="130">
        <f t="shared" si="182"/>
        <v>0</v>
      </c>
      <c r="O394" s="219"/>
      <c r="P394" s="219"/>
      <c r="Q394" s="219"/>
      <c r="R394" s="219"/>
      <c r="S394" s="219"/>
      <c r="T394" s="219"/>
      <c r="U394" s="219"/>
      <c r="V394" s="132">
        <f t="shared" si="183"/>
        <v>0</v>
      </c>
      <c r="W394" s="133" t="str">
        <f t="shared" si="184"/>
        <v/>
      </c>
      <c r="X394" s="132"/>
      <c r="Y394" s="132"/>
      <c r="Z394" s="132"/>
      <c r="AA394" s="132"/>
    </row>
    <row r="395" spans="1:27" ht="20.10000000000000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81"/>
        <v>0</v>
      </c>
      <c r="N395" s="130">
        <f t="shared" si="182"/>
        <v>0</v>
      </c>
      <c r="O395" s="219"/>
      <c r="P395" s="219"/>
      <c r="Q395" s="219"/>
      <c r="R395" s="219"/>
      <c r="S395" s="219"/>
      <c r="T395" s="219"/>
      <c r="U395" s="219"/>
      <c r="V395" s="132">
        <f t="shared" si="183"/>
        <v>0</v>
      </c>
      <c r="W395" s="133" t="str">
        <f t="shared" si="184"/>
        <v/>
      </c>
      <c r="X395" s="132"/>
      <c r="Y395" s="132"/>
      <c r="Z395" s="132"/>
      <c r="AA395" s="132"/>
    </row>
    <row r="396" spans="1:27" ht="20.10000000000000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81"/>
        <v>0</v>
      </c>
      <c r="N396" s="130">
        <f t="shared" si="182"/>
        <v>0</v>
      </c>
      <c r="O396" s="219"/>
      <c r="P396" s="219"/>
      <c r="Q396" s="219"/>
      <c r="R396" s="219"/>
      <c r="S396" s="219"/>
      <c r="T396" s="219"/>
      <c r="U396" s="219"/>
      <c r="V396" s="132">
        <f t="shared" si="183"/>
        <v>0</v>
      </c>
      <c r="W396" s="133" t="str">
        <f t="shared" si="184"/>
        <v/>
      </c>
      <c r="X396" s="132"/>
      <c r="Y396" s="132"/>
      <c r="Z396" s="132"/>
      <c r="AA396" s="132"/>
    </row>
    <row r="397" spans="1:27" ht="20.10000000000000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81"/>
        <v>0</v>
      </c>
      <c r="N397" s="130">
        <f t="shared" si="182"/>
        <v>0</v>
      </c>
      <c r="O397" s="219"/>
      <c r="P397" s="219"/>
      <c r="Q397" s="219"/>
      <c r="R397" s="219"/>
      <c r="S397" s="219"/>
      <c r="T397" s="219"/>
      <c r="U397" s="219"/>
      <c r="V397" s="132">
        <f t="shared" si="183"/>
        <v>0</v>
      </c>
      <c r="W397" s="133" t="str">
        <f t="shared" si="184"/>
        <v/>
      </c>
      <c r="X397" s="132"/>
      <c r="Y397" s="132"/>
      <c r="Z397" s="132"/>
      <c r="AA397" s="132"/>
    </row>
    <row r="398" spans="1:27" ht="20.10000000000000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2">
        <v>30100043</v>
      </c>
      <c r="B403" s="134" t="s">
        <v>433</v>
      </c>
      <c r="C403" s="187" t="s">
        <v>432</v>
      </c>
      <c r="D403" s="108">
        <v>50.3</v>
      </c>
      <c r="E403" s="108"/>
      <c r="F403" s="127"/>
      <c r="G403" s="128"/>
      <c r="H403" s="239">
        <f t="shared" si="176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237"/>
      <c r="P403" s="237"/>
      <c r="Q403" s="237"/>
      <c r="R403" s="237"/>
      <c r="S403" s="237"/>
      <c r="T403" s="237"/>
      <c r="U403" s="237"/>
      <c r="V403" s="132"/>
      <c r="W403" s="133"/>
      <c r="X403" s="132"/>
      <c r="Y403" s="132"/>
      <c r="Z403" s="132"/>
      <c r="AA403" s="132"/>
    </row>
    <row r="404" spans="1:27" ht="20.10000000000000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226">
        <f t="shared" si="176"/>
        <v>0</v>
      </c>
      <c r="I404" s="129"/>
      <c r="J404" s="130"/>
      <c r="K404" s="131"/>
      <c r="L404" s="129">
        <v>50</v>
      </c>
      <c r="M404" s="109"/>
      <c r="N404" s="130"/>
      <c r="O404" s="219"/>
      <c r="P404" s="219"/>
      <c r="Q404" s="219"/>
      <c r="R404" s="219"/>
      <c r="S404" s="219"/>
      <c r="T404" s="219"/>
      <c r="U404" s="219"/>
      <c r="V404" s="132"/>
      <c r="W404" s="133"/>
      <c r="X404" s="132"/>
      <c r="Y404" s="132"/>
      <c r="Z404" s="132"/>
      <c r="AA404" s="132"/>
    </row>
    <row r="405" spans="1:27" ht="20.10000000000000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5">IF(ISERROR(I405-K405),"",I405-K405)</f>
        <v>0</v>
      </c>
      <c r="N405" s="130">
        <f t="shared" ref="N405:N406" si="186">SUM(O405:U405)</f>
        <v>0</v>
      </c>
      <c r="O405" s="219"/>
      <c r="P405" s="219"/>
      <c r="Q405" s="219"/>
      <c r="R405" s="219"/>
      <c r="S405" s="219"/>
      <c r="T405" s="219"/>
      <c r="U405" s="219"/>
      <c r="V405" s="132">
        <f t="shared" ref="V405:V406" si="187">SUM(X405:AA405)</f>
        <v>0</v>
      </c>
      <c r="W405" s="133" t="str">
        <f t="shared" ref="W405:W406" si="188">IF(ISERROR(V405/G405),"",V405/G405)</f>
        <v/>
      </c>
      <c r="X405" s="132"/>
      <c r="Y405" s="132"/>
      <c r="Z405" s="132"/>
      <c r="AA405" s="132"/>
    </row>
    <row r="406" spans="1:27" ht="20.10000000000000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5"/>
        <v>0</v>
      </c>
      <c r="N406" s="130">
        <f t="shared" si="186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7"/>
        <v>0</v>
      </c>
      <c r="W406" s="133" t="str">
        <f t="shared" si="188"/>
        <v/>
      </c>
      <c r="X406" s="132"/>
      <c r="Y406" s="132"/>
      <c r="Z406" s="132"/>
      <c r="AA406" s="132"/>
    </row>
    <row r="407" spans="1:27" ht="20.10000000000000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226">
        <f t="shared" si="176"/>
        <v>0</v>
      </c>
      <c r="I407" s="129"/>
      <c r="J407" s="130"/>
      <c r="K407" s="131"/>
      <c r="L407" s="129"/>
      <c r="M407" s="109"/>
      <c r="N407" s="130"/>
      <c r="O407" s="219"/>
      <c r="P407" s="219"/>
      <c r="Q407" s="219"/>
      <c r="R407" s="219"/>
      <c r="S407" s="219"/>
      <c r="T407" s="219"/>
      <c r="U407" s="219"/>
      <c r="V407" s="132"/>
      <c r="W407" s="133"/>
      <c r="X407" s="132"/>
      <c r="Y407" s="132"/>
      <c r="Z407" s="132"/>
      <c r="AA407" s="132"/>
    </row>
    <row r="408" spans="1:27" ht="20.10000000000000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89">IF(ISERROR(I408-K408),"",I408-K408)</f>
        <v/>
      </c>
      <c r="N408" s="130">
        <f t="shared" ref="N408:N411" si="190">SUM(O408:U408)</f>
        <v>0</v>
      </c>
      <c r="O408" s="219"/>
      <c r="P408" s="219"/>
      <c r="Q408" s="219"/>
      <c r="R408" s="219"/>
      <c r="S408" s="219"/>
      <c r="T408" s="219"/>
      <c r="U408" s="219"/>
      <c r="V408" s="132">
        <f t="shared" ref="V408:V411" si="191">SUM(X408:AA408)</f>
        <v>0</v>
      </c>
      <c r="W408" s="133" t="str">
        <f t="shared" ref="W408:W411" si="192">IF(ISERROR(V408/G408),"",V408/G408)</f>
        <v/>
      </c>
      <c r="X408" s="132"/>
      <c r="Y408" s="132"/>
      <c r="Z408" s="132"/>
      <c r="AA408" s="132"/>
    </row>
    <row r="409" spans="1:27" ht="20.10000000000000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89"/>
        <v/>
      </c>
      <c r="N409" s="130">
        <f t="shared" si="190"/>
        <v>0</v>
      </c>
      <c r="O409" s="219"/>
      <c r="P409" s="219"/>
      <c r="Q409" s="219"/>
      <c r="R409" s="219"/>
      <c r="S409" s="219"/>
      <c r="T409" s="219"/>
      <c r="U409" s="219"/>
      <c r="V409" s="132">
        <f t="shared" si="191"/>
        <v>0</v>
      </c>
      <c r="W409" s="133" t="str">
        <f t="shared" si="192"/>
        <v/>
      </c>
      <c r="X409" s="132"/>
      <c r="Y409" s="132"/>
      <c r="Z409" s="132"/>
      <c r="AA409" s="132"/>
    </row>
    <row r="410" spans="1:27" ht="20.10000000000000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89"/>
        <v/>
      </c>
      <c r="N410" s="130">
        <f t="shared" si="190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91"/>
        <v>0</v>
      </c>
      <c r="W410" s="133" t="str">
        <f t="shared" si="192"/>
        <v/>
      </c>
      <c r="X410" s="132"/>
      <c r="Y410" s="132"/>
      <c r="Z410" s="132"/>
      <c r="AA410" s="132"/>
    </row>
    <row r="411" spans="1:27" ht="20.10000000000000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89"/>
        <v/>
      </c>
      <c r="N411" s="130">
        <f t="shared" si="190"/>
        <v>0</v>
      </c>
      <c r="O411" s="219"/>
      <c r="P411" s="219"/>
      <c r="Q411" s="219"/>
      <c r="R411" s="219"/>
      <c r="S411" s="219"/>
      <c r="T411" s="219"/>
      <c r="U411" s="219"/>
      <c r="V411" s="132">
        <f t="shared" si="191"/>
        <v>0</v>
      </c>
      <c r="W411" s="133" t="str">
        <f t="shared" si="192"/>
        <v/>
      </c>
      <c r="X411" s="132"/>
      <c r="Y411" s="132"/>
      <c r="Z411" s="132"/>
      <c r="AA411" s="132"/>
    </row>
    <row r="412" spans="1:27" ht="20.10000000000000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226">
        <f t="shared" si="176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89"/>
        <v>0</v>
      </c>
      <c r="N412" s="130"/>
      <c r="O412" s="219"/>
      <c r="P412" s="219"/>
      <c r="Q412" s="219"/>
      <c r="R412" s="219"/>
      <c r="S412" s="219"/>
      <c r="T412" s="219"/>
      <c r="U412" s="219"/>
      <c r="V412" s="132"/>
      <c r="W412" s="133"/>
      <c r="X412" s="132"/>
      <c r="Y412" s="132"/>
      <c r="Z412" s="132"/>
      <c r="AA412" s="132"/>
    </row>
    <row r="413" spans="1:27" ht="20.10000000000000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89"/>
        <v>0</v>
      </c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226">
        <f t="shared" si="176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89"/>
        <v>0</v>
      </c>
      <c r="N414" s="130"/>
      <c r="O414" s="219"/>
      <c r="P414" s="219"/>
      <c r="Q414" s="219"/>
      <c r="R414" s="219"/>
      <c r="S414" s="219"/>
      <c r="T414" s="219"/>
      <c r="U414" s="219"/>
      <c r="V414" s="132"/>
      <c r="W414" s="133"/>
      <c r="X414" s="132"/>
      <c r="Y414" s="132"/>
      <c r="Z414" s="132"/>
      <c r="AA414" s="132"/>
    </row>
    <row r="415" spans="1:27" ht="20.10000000000000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226">
        <f t="shared" si="176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89"/>
        <v>0</v>
      </c>
      <c r="N415" s="130"/>
      <c r="O415" s="219"/>
      <c r="P415" s="219"/>
      <c r="Q415" s="219"/>
      <c r="R415" s="219"/>
      <c r="S415" s="219"/>
      <c r="T415" s="219"/>
      <c r="U415" s="219"/>
      <c r="V415" s="132"/>
      <c r="W415" s="133"/>
      <c r="X415" s="132"/>
      <c r="Y415" s="132"/>
      <c r="Z415" s="132"/>
      <c r="AA415" s="132"/>
    </row>
    <row r="416" spans="1:27" ht="20.10000000000000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504" t="s">
        <v>216</v>
      </c>
      <c r="B422" s="504"/>
      <c r="C422" s="22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3">SUM(M365:M421)</f>
        <v>0</v>
      </c>
      <c r="N422" s="146">
        <f t="shared" si="193"/>
        <v>0</v>
      </c>
      <c r="O422" s="148">
        <f t="shared" si="193"/>
        <v>0</v>
      </c>
      <c r="P422" s="148">
        <f t="shared" si="193"/>
        <v>0</v>
      </c>
      <c r="Q422" s="148">
        <f t="shared" si="193"/>
        <v>0</v>
      </c>
      <c r="R422" s="148">
        <f t="shared" si="193"/>
        <v>0</v>
      </c>
      <c r="S422" s="148">
        <f t="shared" si="193"/>
        <v>0</v>
      </c>
      <c r="T422" s="148">
        <f t="shared" si="193"/>
        <v>0</v>
      </c>
      <c r="U422" s="148">
        <f t="shared" si="193"/>
        <v>0</v>
      </c>
      <c r="V422" s="149">
        <f t="shared" si="193"/>
        <v>0</v>
      </c>
      <c r="W422" s="133" t="str">
        <f t="shared" ref="W422:W429" si="194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218" t="s">
        <v>217</v>
      </c>
      <c r="C423" s="126" t="s">
        <v>179</v>
      </c>
      <c r="D423" s="108">
        <v>5.03</v>
      </c>
      <c r="E423" s="108"/>
      <c r="F423" s="127"/>
      <c r="G423" s="128"/>
      <c r="H423" s="226">
        <f t="shared" ref="H423:H455" si="195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6">IF(ISERROR(I423-K423),"",I423-K423)</f>
        <v>0</v>
      </c>
      <c r="N423" s="130">
        <f t="shared" ref="N423:N430" si="197">SUM(O423:U423)</f>
        <v>0</v>
      </c>
      <c r="O423" s="219"/>
      <c r="P423" s="219"/>
      <c r="Q423" s="219"/>
      <c r="R423" s="219"/>
      <c r="S423" s="219"/>
      <c r="T423" s="219"/>
      <c r="U423" s="219"/>
      <c r="V423" s="132">
        <f t="shared" ref="V423:V429" si="198">SUM(X423:AA423)</f>
        <v>0</v>
      </c>
      <c r="W423" s="133" t="str">
        <f t="shared" si="194"/>
        <v/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218" t="s">
        <v>217</v>
      </c>
      <c r="C424" s="126" t="s">
        <v>186</v>
      </c>
      <c r="D424" s="108">
        <v>5.03</v>
      </c>
      <c r="E424" s="108"/>
      <c r="F424" s="127"/>
      <c r="G424" s="128"/>
      <c r="H424" s="226">
        <f t="shared" si="195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6"/>
        <v>0</v>
      </c>
      <c r="N424" s="130">
        <f t="shared" si="197"/>
        <v>0</v>
      </c>
      <c r="O424" s="219"/>
      <c r="P424" s="219"/>
      <c r="Q424" s="219"/>
      <c r="R424" s="219"/>
      <c r="S424" s="219"/>
      <c r="T424" s="219"/>
      <c r="U424" s="219"/>
      <c r="V424" s="132">
        <f t="shared" si="198"/>
        <v>0</v>
      </c>
      <c r="W424" s="133" t="str">
        <f t="shared" si="194"/>
        <v/>
      </c>
      <c r="X424" s="132"/>
      <c r="Y424" s="132"/>
      <c r="Z424" s="132"/>
      <c r="AA424" s="132"/>
    </row>
    <row r="425" spans="1:27" ht="20.100000000000001" customHeight="1">
      <c r="A425" s="301">
        <v>30400011</v>
      </c>
      <c r="B425" s="218" t="s">
        <v>217</v>
      </c>
      <c r="C425" s="126" t="s">
        <v>204</v>
      </c>
      <c r="D425" s="108">
        <v>5.03</v>
      </c>
      <c r="E425" s="108"/>
      <c r="F425" s="127"/>
      <c r="G425" s="128"/>
      <c r="H425" s="226">
        <f t="shared" si="195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6"/>
        <v>0</v>
      </c>
      <c r="N425" s="130">
        <f t="shared" si="197"/>
        <v>0</v>
      </c>
      <c r="O425" s="219"/>
      <c r="P425" s="219"/>
      <c r="Q425" s="219"/>
      <c r="R425" s="219"/>
      <c r="S425" s="219"/>
      <c r="T425" s="219"/>
      <c r="U425" s="219"/>
      <c r="V425" s="132">
        <f t="shared" si="198"/>
        <v>0</v>
      </c>
      <c r="W425" s="133" t="str">
        <f t="shared" si="194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226">
        <f t="shared" si="195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6"/>
        <v>0</v>
      </c>
      <c r="N426" s="130">
        <f t="shared" si="197"/>
        <v>0</v>
      </c>
      <c r="O426" s="219"/>
      <c r="P426" s="219"/>
      <c r="Q426" s="219"/>
      <c r="R426" s="219"/>
      <c r="S426" s="219"/>
      <c r="T426" s="219"/>
      <c r="U426" s="219"/>
      <c r="V426" s="132">
        <f t="shared" si="198"/>
        <v>0</v>
      </c>
      <c r="W426" s="133" t="str">
        <f t="shared" si="194"/>
        <v/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226">
        <f t="shared" si="195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6"/>
        <v>0</v>
      </c>
      <c r="N427" s="130">
        <f t="shared" si="197"/>
        <v>0</v>
      </c>
      <c r="O427" s="219"/>
      <c r="P427" s="219"/>
      <c r="Q427" s="219"/>
      <c r="R427" s="219"/>
      <c r="S427" s="219"/>
      <c r="T427" s="219"/>
      <c r="U427" s="219"/>
      <c r="V427" s="132">
        <f t="shared" si="198"/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/>
      <c r="W430" s="133"/>
      <c r="X430" s="132"/>
      <c r="Y430" s="132"/>
      <c r="Z430" s="132"/>
      <c r="AA430" s="132"/>
    </row>
    <row r="431" spans="1:27" ht="20.10000000000000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52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219"/>
      <c r="P431" s="219"/>
      <c r="Q431" s="219"/>
      <c r="R431" s="219"/>
      <c r="S431" s="219"/>
      <c r="T431" s="219"/>
      <c r="U431" s="219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219"/>
      <c r="P432" s="219"/>
      <c r="Q432" s="219"/>
      <c r="R432" s="219"/>
      <c r="S432" s="219"/>
      <c r="T432" s="219"/>
      <c r="U432" s="219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219"/>
      <c r="P433" s="219"/>
      <c r="Q433" s="219"/>
      <c r="R433" s="219"/>
      <c r="S433" s="219"/>
      <c r="T433" s="219"/>
      <c r="U433" s="219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219"/>
      <c r="P434" s="219"/>
      <c r="Q434" s="219"/>
      <c r="R434" s="219"/>
      <c r="S434" s="219"/>
      <c r="T434" s="219"/>
      <c r="U434" s="219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4" si="199">IF(ISERROR(I435-K435),"",I435-K435)</f>
        <v>0</v>
      </c>
      <c r="N435" s="130">
        <f t="shared" ref="N435:N450" si="200"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 t="shared" ref="V435:V438" si="201">SUM(X435:AA435)</f>
        <v>0</v>
      </c>
      <c r="W435" s="133" t="str">
        <f t="shared" ref="W435:W442" si="202"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199"/>
        <v/>
      </c>
      <c r="N436" s="130">
        <f t="shared" si="200"/>
        <v>0</v>
      </c>
      <c r="O436" s="219"/>
      <c r="P436" s="219"/>
      <c r="Q436" s="219"/>
      <c r="R436" s="219"/>
      <c r="S436" s="219"/>
      <c r="T436" s="219"/>
      <c r="U436" s="219"/>
      <c r="V436" s="132">
        <f t="shared" si="201"/>
        <v>0</v>
      </c>
      <c r="W436" s="133" t="str">
        <f t="shared" si="202"/>
        <v/>
      </c>
      <c r="X436" s="132"/>
      <c r="Y436" s="132"/>
      <c r="Z436" s="132"/>
      <c r="AA436" s="132"/>
    </row>
    <row r="437" spans="1:27" ht="20.10000000000000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199"/>
        <v/>
      </c>
      <c r="N437" s="130">
        <f t="shared" si="200"/>
        <v>0</v>
      </c>
      <c r="O437" s="219"/>
      <c r="P437" s="219"/>
      <c r="Q437" s="219"/>
      <c r="R437" s="219"/>
      <c r="S437" s="219"/>
      <c r="T437" s="219"/>
      <c r="U437" s="219"/>
      <c r="V437" s="132">
        <f t="shared" si="201"/>
        <v>0</v>
      </c>
      <c r="W437" s="133" t="str">
        <f t="shared" si="202"/>
        <v/>
      </c>
      <c r="X437" s="132"/>
      <c r="Y437" s="132"/>
      <c r="Z437" s="132"/>
      <c r="AA437" s="132"/>
    </row>
    <row r="438" spans="1:27" ht="20.10000000000000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199"/>
        <v/>
      </c>
      <c r="N438" s="130">
        <f t="shared" si="200"/>
        <v>0</v>
      </c>
      <c r="O438" s="219"/>
      <c r="P438" s="219"/>
      <c r="Q438" s="219"/>
      <c r="R438" s="219"/>
      <c r="S438" s="219"/>
      <c r="T438" s="219"/>
      <c r="U438" s="219"/>
      <c r="V438" s="132">
        <f t="shared" si="201"/>
        <v>0</v>
      </c>
      <c r="W438" s="133" t="str">
        <f t="shared" si="202"/>
        <v/>
      </c>
      <c r="X438" s="132"/>
      <c r="Y438" s="132"/>
      <c r="Z438" s="132"/>
      <c r="AA438" s="132"/>
    </row>
    <row r="439" spans="1:27" ht="20.100000000000001" customHeight="1">
      <c r="A439" s="306">
        <v>30600005</v>
      </c>
      <c r="B439" s="218" t="s">
        <v>222</v>
      </c>
      <c r="C439" s="126" t="s">
        <v>181</v>
      </c>
      <c r="D439" s="108">
        <v>9.36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199"/>
        <v>0</v>
      </c>
      <c r="N439" s="130">
        <f t="shared" si="200"/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3">SUM(X439:AA439)</f>
        <v>0</v>
      </c>
      <c r="W439" s="133" t="str">
        <f t="shared" si="202"/>
        <v/>
      </c>
      <c r="X439" s="132"/>
      <c r="Y439" s="132"/>
      <c r="Z439" s="132"/>
      <c r="AA439" s="132"/>
    </row>
    <row r="440" spans="1:27" ht="20.100000000000001" customHeight="1">
      <c r="A440" s="306">
        <v>30600008</v>
      </c>
      <c r="B440" s="218" t="s">
        <v>222</v>
      </c>
      <c r="C440" s="126" t="s">
        <v>179</v>
      </c>
      <c r="D440" s="108">
        <v>9.36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199"/>
        <v>0</v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3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6">
        <v>30600007</v>
      </c>
      <c r="B441" s="218" t="s">
        <v>222</v>
      </c>
      <c r="C441" s="126" t="s">
        <v>221</v>
      </c>
      <c r="D441" s="108">
        <v>9.36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199"/>
        <v>0</v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3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6">
        <v>30600006</v>
      </c>
      <c r="B442" s="218" t="s">
        <v>222</v>
      </c>
      <c r="C442" s="126" t="s">
        <v>186</v>
      </c>
      <c r="D442" s="108">
        <v>9.36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199"/>
        <v>0</v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3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1">
        <v>30400026</v>
      </c>
      <c r="B443" s="218" t="s">
        <v>393</v>
      </c>
      <c r="C443" s="187" t="s">
        <v>395</v>
      </c>
      <c r="D443" s="108">
        <v>5</v>
      </c>
      <c r="E443" s="108"/>
      <c r="F443" s="127"/>
      <c r="G443" s="128"/>
      <c r="H443" s="226">
        <f t="shared" si="195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/>
      <c r="W443" s="133"/>
      <c r="X443" s="132"/>
      <c r="Y443" s="132"/>
      <c r="Z443" s="132"/>
      <c r="AA443" s="132"/>
    </row>
    <row r="444" spans="1:27" ht="20.100000000000001" customHeight="1">
      <c r="A444" s="301">
        <v>30400028</v>
      </c>
      <c r="B444" s="218" t="s">
        <v>393</v>
      </c>
      <c r="C444" s="187" t="s">
        <v>402</v>
      </c>
      <c r="D444" s="108">
        <v>5</v>
      </c>
      <c r="E444" s="108"/>
      <c r="F444" s="127"/>
      <c r="G444" s="128"/>
      <c r="H444" s="226">
        <f t="shared" si="195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/>
      <c r="W444" s="133"/>
      <c r="X444" s="132"/>
      <c r="Y444" s="132"/>
      <c r="Z444" s="132"/>
      <c r="AA444" s="132"/>
    </row>
    <row r="445" spans="1:27" ht="20.100000000000001" customHeight="1">
      <c r="A445" s="301">
        <v>30400027</v>
      </c>
      <c r="B445" s="218" t="s">
        <v>404</v>
      </c>
      <c r="C445" s="187" t="s">
        <v>405</v>
      </c>
      <c r="D445" s="108">
        <v>5</v>
      </c>
      <c r="E445" s="108"/>
      <c r="F445" s="127"/>
      <c r="G445" s="128"/>
      <c r="H445" s="226">
        <f t="shared" si="195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/>
      <c r="W445" s="133"/>
      <c r="X445" s="132"/>
      <c r="Y445" s="132"/>
      <c r="Z445" s="132"/>
      <c r="AA445" s="132"/>
    </row>
    <row r="446" spans="1:27" ht="20.100000000000001" customHeight="1">
      <c r="A446" s="301"/>
      <c r="B446" s="218" t="s">
        <v>342</v>
      </c>
      <c r="C446" s="187" t="s">
        <v>372</v>
      </c>
      <c r="D446" s="108">
        <v>5</v>
      </c>
      <c r="E446" s="108"/>
      <c r="F446" s="127"/>
      <c r="G446" s="128"/>
      <c r="H446" s="226">
        <f t="shared" si="195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/>
      <c r="W446" s="133"/>
      <c r="X446" s="132"/>
      <c r="Y446" s="132"/>
      <c r="Z446" s="132"/>
      <c r="AA446" s="132"/>
    </row>
    <row r="447" spans="1:27" ht="20.100000000000001" customHeight="1">
      <c r="A447" s="301">
        <v>30600009</v>
      </c>
      <c r="B447" s="218" t="s">
        <v>343</v>
      </c>
      <c r="C447" s="126" t="s">
        <v>345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301">
        <v>30600010</v>
      </c>
      <c r="B448" s="218" t="s">
        <v>343</v>
      </c>
      <c r="C448" s="126" t="s">
        <v>347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226">
        <f t="shared" si="195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>
        <f t="shared" ref="V449:V450" si="204">SUM(X449:AA449)</f>
        <v>0</v>
      </c>
      <c r="W449" s="133" t="str">
        <f t="shared" ref="W449:W450" si="205">IF(ISERROR(V449/G449),"",V449/G449)</f>
        <v/>
      </c>
      <c r="X449" s="132"/>
      <c r="Y449" s="132"/>
      <c r="Z449" s="132"/>
      <c r="AA449" s="132"/>
    </row>
    <row r="450" spans="1:27" ht="20.10000000000000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226">
        <f t="shared" si="195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>
        <f t="shared" si="204"/>
        <v>0</v>
      </c>
      <c r="W450" s="133" t="str">
        <f t="shared" si="205"/>
        <v/>
      </c>
      <c r="X450" s="132"/>
      <c r="Y450" s="132"/>
      <c r="Z450" s="132"/>
      <c r="AA450" s="132"/>
    </row>
    <row r="451" spans="1:27" ht="20.10000000000000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22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199"/>
        <v>0</v>
      </c>
      <c r="N451" s="130"/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22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199"/>
        <v>0</v>
      </c>
      <c r="N452" s="130"/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22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199"/>
        <v>0</v>
      </c>
      <c r="N453" s="130"/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229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199"/>
        <v>0</v>
      </c>
      <c r="N454" s="130">
        <f t="shared" ref="N454:N456" si="206">SUM(O454:U454)</f>
        <v>0</v>
      </c>
      <c r="O454" s="219"/>
      <c r="P454" s="219"/>
      <c r="Q454" s="219"/>
      <c r="R454" s="219"/>
      <c r="S454" s="219"/>
      <c r="T454" s="219"/>
      <c r="U454" s="219"/>
      <c r="V454" s="132">
        <f t="shared" ref="V454:V456" si="207">SUM(X454:AA454)</f>
        <v>0</v>
      </c>
      <c r="W454" s="133" t="str">
        <f t="shared" ref="W454:W470" si="208">IF(ISERROR(V454/G454),"",V454/G454)</f>
        <v/>
      </c>
      <c r="X454" s="132"/>
      <c r="Y454" s="132"/>
      <c r="Z454" s="132"/>
      <c r="AA454" s="132"/>
    </row>
    <row r="455" spans="1:27" ht="20.10000000000000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22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ref="M455:M456" si="209">IF(ISERROR(I455-K455),"",I455-K455)</f>
        <v>0</v>
      </c>
      <c r="N455" s="130">
        <f t="shared" si="206"/>
        <v>0</v>
      </c>
      <c r="O455" s="219"/>
      <c r="P455" s="219"/>
      <c r="Q455" s="219"/>
      <c r="R455" s="219"/>
      <c r="S455" s="219"/>
      <c r="T455" s="219"/>
      <c r="U455" s="219"/>
      <c r="V455" s="132">
        <f t="shared" si="207"/>
        <v>0</v>
      </c>
      <c r="W455" s="133" t="str">
        <f t="shared" si="208"/>
        <v/>
      </c>
      <c r="X455" s="132"/>
      <c r="Y455" s="132"/>
      <c r="Z455" s="132"/>
      <c r="AA455" s="132"/>
    </row>
    <row r="456" spans="1:27" ht="20.10000000000000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226">
        <f t="shared" ref="H456" si="210">D456*G456</f>
        <v>0</v>
      </c>
      <c r="I456" s="129"/>
      <c r="J456" s="130" t="str">
        <f t="array" ref="J456">IF(ISERROR(G456/I456),"",G456/I456)</f>
        <v/>
      </c>
      <c r="K456" s="226">
        <f t="array" ref="K456">IF(ISERROR(G456/L456),"",G456/L456)</f>
        <v>0</v>
      </c>
      <c r="L456" s="129">
        <v>9</v>
      </c>
      <c r="M456" s="109">
        <f t="shared" si="209"/>
        <v>0</v>
      </c>
      <c r="N456" s="130">
        <f t="shared" si="206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7"/>
        <v>0</v>
      </c>
      <c r="W456" s="133" t="str">
        <f t="shared" si="208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22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1">SUM(M423:M456)</f>
        <v>0</v>
      </c>
      <c r="N457" s="146">
        <f t="shared" si="211"/>
        <v>0</v>
      </c>
      <c r="O457" s="148">
        <f t="shared" si="211"/>
        <v>0</v>
      </c>
      <c r="P457" s="148">
        <f t="shared" si="211"/>
        <v>0</v>
      </c>
      <c r="Q457" s="148">
        <f t="shared" si="211"/>
        <v>0</v>
      </c>
      <c r="R457" s="148">
        <f t="shared" si="211"/>
        <v>0</v>
      </c>
      <c r="S457" s="148">
        <f t="shared" si="211"/>
        <v>0</v>
      </c>
      <c r="T457" s="148">
        <f t="shared" si="211"/>
        <v>0</v>
      </c>
      <c r="U457" s="148">
        <f t="shared" si="211"/>
        <v>0</v>
      </c>
      <c r="V457" s="149">
        <f t="shared" si="211"/>
        <v>0</v>
      </c>
      <c r="W457" s="133" t="str">
        <f t="shared" si="208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226">
        <f t="shared" ref="H458:H470" si="212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0" si="213">IF(ISERROR(I458-K458),"",I458-K458)</f>
        <v>0</v>
      </c>
      <c r="N458" s="130">
        <f t="shared" ref="N458:N470" si="214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70" si="215">SUM(X458:AA458)</f>
        <v>0</v>
      </c>
      <c r="W458" s="133" t="str">
        <f t="shared" si="208"/>
        <v/>
      </c>
      <c r="X458" s="132"/>
      <c r="Y458" s="132"/>
      <c r="Z458" s="132"/>
      <c r="AA458" s="132"/>
    </row>
    <row r="459" spans="1:27" ht="20.10000000000000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226">
        <f t="shared" si="21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3"/>
        <v>0</v>
      </c>
      <c r="N459" s="130">
        <f t="shared" si="214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15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226">
        <f t="shared" si="212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3"/>
        <v>0</v>
      </c>
      <c r="N460" s="130">
        <f t="shared" si="214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15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226">
        <f t="shared" si="212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3"/>
        <v>0</v>
      </c>
      <c r="N461" s="130">
        <f t="shared" si="214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15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301">
        <v>30100054</v>
      </c>
      <c r="B462" s="140" t="s">
        <v>227</v>
      </c>
      <c r="C462" s="223" t="s">
        <v>203</v>
      </c>
      <c r="D462" s="108">
        <v>5.03</v>
      </c>
      <c r="E462" s="108"/>
      <c r="F462" s="127"/>
      <c r="G462" s="128"/>
      <c r="H462" s="226">
        <f t="shared" si="212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3"/>
        <v>0</v>
      </c>
      <c r="N462" s="130">
        <f t="shared" si="214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15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301"/>
      <c r="B465" s="140" t="s">
        <v>227</v>
      </c>
      <c r="C465" s="223" t="s">
        <v>228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301">
        <v>30101067</v>
      </c>
      <c r="B466" s="140" t="s">
        <v>229</v>
      </c>
      <c r="C466" s="223" t="s">
        <v>212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3"/>
        <v/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301">
        <v>30101068</v>
      </c>
      <c r="B467" s="140" t="s">
        <v>229</v>
      </c>
      <c r="C467" s="223" t="s">
        <v>203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3"/>
        <v/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301">
        <v>30101069</v>
      </c>
      <c r="B468" s="140" t="s">
        <v>229</v>
      </c>
      <c r="C468" s="223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3"/>
        <v/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301">
        <v>30101070</v>
      </c>
      <c r="B469" s="140" t="s">
        <v>229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3"/>
        <v/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301">
        <v>30101071</v>
      </c>
      <c r="B470" s="140" t="s">
        <v>229</v>
      </c>
      <c r="C470" s="223" t="s">
        <v>199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226">
        <f t="shared" ref="H471:H472" si="216">D471*G471</f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ref="M471:M472" si="217">IF(ISERROR(I471-K471),"",I471-K471)</f>
        <v>0</v>
      </c>
      <c r="N471" s="130">
        <f t="shared" ref="N471:N472" si="218">SUM(O471:U471)</f>
        <v>0</v>
      </c>
      <c r="O471" s="219"/>
      <c r="P471" s="219"/>
      <c r="Q471" s="219"/>
      <c r="R471" s="219"/>
      <c r="S471" s="219"/>
      <c r="T471" s="219"/>
      <c r="U471" s="219"/>
      <c r="V471" s="132">
        <f t="shared" ref="V471:V472" si="219">SUM(X471:AA471)</f>
        <v>0</v>
      </c>
      <c r="W471" s="133" t="str">
        <f t="shared" ref="W471:W485" si="220">IF(ISERROR(V471/G471),"",V471/G471)</f>
        <v/>
      </c>
      <c r="X471" s="132"/>
      <c r="Y471" s="132"/>
      <c r="Z471" s="132"/>
      <c r="AA471" s="132"/>
    </row>
    <row r="472" spans="1:27" ht="20.10000000000000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226">
        <f t="shared" si="216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7"/>
        <v>0</v>
      </c>
      <c r="N472" s="130">
        <f t="shared" si="218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9"/>
        <v>0</v>
      </c>
      <c r="W472" s="133" t="str">
        <f t="shared" si="220"/>
        <v/>
      </c>
      <c r="X472" s="132"/>
      <c r="Y472" s="132"/>
      <c r="Z472" s="132"/>
      <c r="AA472" s="132"/>
    </row>
    <row r="473" spans="1:27" ht="20.100000000000001" customHeight="1">
      <c r="A473" s="496" t="s">
        <v>231</v>
      </c>
      <c r="B473" s="497"/>
      <c r="C473" s="22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20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226">
        <f t="shared" ref="H474:H480" si="221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80" si="222">IF(ISERROR(I474-K474),"",I474-K474)</f>
        <v>0</v>
      </c>
      <c r="N474" s="130">
        <f t="shared" ref="N474:N480" si="223">SUM(O474:U474)</f>
        <v>0</v>
      </c>
      <c r="O474" s="219"/>
      <c r="P474" s="219"/>
      <c r="Q474" s="219"/>
      <c r="R474" s="219"/>
      <c r="S474" s="219"/>
      <c r="T474" s="219"/>
      <c r="U474" s="219"/>
      <c r="V474" s="132">
        <f t="shared" ref="V474:V480" si="224">SUM(X474:AA474)</f>
        <v>0</v>
      </c>
      <c r="W474" s="133" t="str">
        <f t="shared" si="220"/>
        <v/>
      </c>
      <c r="X474" s="132"/>
      <c r="Y474" s="132"/>
      <c r="Z474" s="132"/>
      <c r="AA474" s="132"/>
    </row>
    <row r="475" spans="1:27" ht="20.10000000000000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226">
        <f t="shared" si="22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22"/>
        <v>0</v>
      </c>
      <c r="N475" s="130">
        <f t="shared" si="223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24"/>
        <v>0</v>
      </c>
      <c r="W475" s="133" t="str">
        <f t="shared" si="220"/>
        <v/>
      </c>
      <c r="X475" s="132"/>
      <c r="Y475" s="132"/>
      <c r="Z475" s="132"/>
      <c r="AA475" s="132"/>
    </row>
    <row r="476" spans="1:27" ht="20.10000000000000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226">
        <f t="shared" si="22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22"/>
        <v>0</v>
      </c>
      <c r="N476" s="130">
        <f t="shared" si="223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24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226">
        <f t="shared" si="22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22"/>
        <v>0</v>
      </c>
      <c r="N477" s="130">
        <f t="shared" si="223"/>
        <v>0</v>
      </c>
      <c r="O477" s="219"/>
      <c r="P477" s="219"/>
      <c r="Q477" s="219"/>
      <c r="R477" s="219"/>
      <c r="S477" s="219"/>
      <c r="T477" s="219"/>
      <c r="U477" s="219"/>
      <c r="V477" s="132">
        <f t="shared" si="224"/>
        <v>0</v>
      </c>
      <c r="W477" s="133" t="str">
        <f t="shared" si="220"/>
        <v/>
      </c>
      <c r="X477" s="132"/>
      <c r="Y477" s="132"/>
      <c r="Z477" s="132"/>
      <c r="AA477" s="132"/>
    </row>
    <row r="478" spans="1:27" ht="20.10000000000000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226">
        <f t="shared" si="22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22"/>
        <v>0</v>
      </c>
      <c r="N478" s="130">
        <f t="shared" si="223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24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294">
        <f t="shared" si="221"/>
        <v>0</v>
      </c>
      <c r="I479" s="129"/>
      <c r="J479" s="130"/>
      <c r="K479" s="131"/>
      <c r="L479" s="129"/>
      <c r="M479" s="109"/>
      <c r="N479" s="130"/>
      <c r="O479" s="261"/>
      <c r="P479" s="261"/>
      <c r="Q479" s="261"/>
      <c r="R479" s="261"/>
      <c r="S479" s="261"/>
      <c r="T479" s="261"/>
      <c r="U479" s="261"/>
      <c r="V479" s="132"/>
      <c r="W479" s="133"/>
      <c r="X479" s="132"/>
      <c r="Y479" s="132"/>
      <c r="Z479" s="132"/>
      <c r="AA479" s="132"/>
    </row>
    <row r="480" spans="1:27" ht="20.10000000000000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496" t="s">
        <v>234</v>
      </c>
      <c r="B481" s="497"/>
      <c r="C481" s="22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0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customHeight="1">
      <c r="A482" s="301">
        <v>30700013</v>
      </c>
      <c r="B482" s="141" t="s">
        <v>235</v>
      </c>
      <c r="C482" s="217"/>
      <c r="D482" s="108">
        <v>3.65</v>
      </c>
      <c r="E482" s="108"/>
      <c r="F482" s="153"/>
      <c r="G482" s="128"/>
      <c r="H482" s="226">
        <f t="shared" ref="H482:H496" si="225">D482*G482</f>
        <v>0</v>
      </c>
      <c r="I482" s="129"/>
      <c r="J482" s="130" t="str">
        <f t="array" ref="J482">IF(ISERROR(G482/I482),"",G482/I482)</f>
        <v/>
      </c>
      <c r="K482" s="226">
        <f t="array" ref="K482">IF(ISERROR(G482/L482),"",G482/L482)</f>
        <v>0</v>
      </c>
      <c r="L482" s="129">
        <v>5</v>
      </c>
      <c r="M482" s="109">
        <f t="shared" ref="M482:M485" si="226">IF(ISERROR(I482-K482),"",I482-K482)</f>
        <v>0</v>
      </c>
      <c r="N482" s="130">
        <f t="shared" ref="N482:N485" si="227">SUM(O482:U482)</f>
        <v>0</v>
      </c>
      <c r="O482" s="219"/>
      <c r="P482" s="219"/>
      <c r="Q482" s="219"/>
      <c r="R482" s="219"/>
      <c r="S482" s="219"/>
      <c r="T482" s="219"/>
      <c r="U482" s="219"/>
      <c r="V482" s="132">
        <f t="shared" ref="V482:V485" si="228">SUM(X482:AA482)</f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1">
        <v>30700014</v>
      </c>
      <c r="B483" s="141" t="s">
        <v>236</v>
      </c>
      <c r="C483" s="217"/>
      <c r="D483" s="108">
        <v>6.58</v>
      </c>
      <c r="E483" s="108"/>
      <c r="F483" s="127"/>
      <c r="G483" s="128"/>
      <c r="H483" s="226">
        <f t="shared" si="22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6"/>
        <v>0</v>
      </c>
      <c r="N483" s="130">
        <f t="shared" si="227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8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1">
        <v>30700016</v>
      </c>
      <c r="B484" s="141" t="s">
        <v>237</v>
      </c>
      <c r="C484" s="217"/>
      <c r="D484" s="108">
        <v>7.8</v>
      </c>
      <c r="E484" s="108"/>
      <c r="F484" s="127"/>
      <c r="G484" s="128"/>
      <c r="H484" s="294">
        <f t="shared" si="22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6"/>
        <v>0</v>
      </c>
      <c r="N484" s="130">
        <f t="shared" si="227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8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1">
        <v>30700017</v>
      </c>
      <c r="B485" s="141" t="s">
        <v>238</v>
      </c>
      <c r="C485" s="217"/>
      <c r="D485" s="108">
        <v>4.4000000000000004</v>
      </c>
      <c r="E485" s="108"/>
      <c r="F485" s="127"/>
      <c r="G485" s="128"/>
      <c r="H485" s="294">
        <f t="shared" si="225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6"/>
        <v>0</v>
      </c>
      <c r="N485" s="130">
        <f t="shared" si="227"/>
        <v>0</v>
      </c>
      <c r="O485" s="219"/>
      <c r="P485" s="219"/>
      <c r="Q485" s="219"/>
      <c r="R485" s="219"/>
      <c r="S485" s="219"/>
      <c r="T485" s="219"/>
      <c r="U485" s="219"/>
      <c r="V485" s="132">
        <f t="shared" si="228"/>
        <v>0</v>
      </c>
      <c r="W485" s="133" t="str">
        <f t="shared" si="220"/>
        <v/>
      </c>
      <c r="X485" s="132"/>
      <c r="Y485" s="132"/>
      <c r="Z485" s="132"/>
      <c r="AA485" s="132"/>
    </row>
    <row r="486" spans="1:27" ht="20.10000000000000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294">
        <f t="shared" si="225"/>
        <v>0</v>
      </c>
      <c r="I486" s="129"/>
      <c r="J486" s="130"/>
      <c r="K486" s="131"/>
      <c r="L486" s="129"/>
      <c r="M486" s="109"/>
      <c r="N486" s="130"/>
      <c r="O486" s="219"/>
      <c r="P486" s="219"/>
      <c r="Q486" s="219"/>
      <c r="R486" s="219"/>
      <c r="S486" s="219"/>
      <c r="T486" s="219"/>
      <c r="U486" s="219"/>
      <c r="V486" s="132"/>
      <c r="W486" s="133"/>
      <c r="X486" s="132"/>
      <c r="Y486" s="132"/>
      <c r="Z486" s="132"/>
      <c r="AA486" s="132"/>
    </row>
    <row r="487" spans="1:27" ht="20.100000000000001" customHeight="1">
      <c r="A487" s="301">
        <v>30700001</v>
      </c>
      <c r="B487" s="127" t="s">
        <v>359</v>
      </c>
      <c r="C487" s="217"/>
      <c r="D487" s="108"/>
      <c r="E487" s="108"/>
      <c r="F487" s="127"/>
      <c r="G487" s="128"/>
      <c r="H487" s="294">
        <f t="shared" si="225"/>
        <v>0</v>
      </c>
      <c r="I487" s="129"/>
      <c r="J487" s="130"/>
      <c r="K487" s="131"/>
      <c r="L487" s="129">
        <v>6</v>
      </c>
      <c r="M487" s="109"/>
      <c r="N487" s="130"/>
      <c r="O487" s="219"/>
      <c r="P487" s="219"/>
      <c r="Q487" s="219"/>
      <c r="R487" s="219"/>
      <c r="S487" s="219"/>
      <c r="T487" s="219"/>
      <c r="U487" s="21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7"/>
      <c r="B488" s="217" t="s">
        <v>239</v>
      </c>
      <c r="C488" s="217" t="s">
        <v>179</v>
      </c>
      <c r="D488" s="108">
        <v>6.04</v>
      </c>
      <c r="E488" s="108"/>
      <c r="F488" s="127"/>
      <c r="G488" s="128"/>
      <c r="H488" s="294">
        <f t="shared" si="225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92" si="229">IF(ISERROR(I488-K488),"",I488-K488)</f>
        <v>0</v>
      </c>
      <c r="N488" s="130">
        <f t="shared" ref="N488:N492" si="230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2" si="231">SUM(X488:AA488)</f>
        <v>0</v>
      </c>
      <c r="W488" s="133" t="str">
        <f t="shared" ref="W488:W492" si="232">IF(ISERROR(V488/G488),"",V488/G488)</f>
        <v/>
      </c>
      <c r="X488" s="132"/>
      <c r="Y488" s="132"/>
      <c r="Z488" s="132"/>
      <c r="AA488" s="132"/>
    </row>
    <row r="489" spans="1:27" ht="20.100000000000001" customHeight="1">
      <c r="A489" s="307">
        <v>30700019</v>
      </c>
      <c r="B489" s="217" t="s">
        <v>239</v>
      </c>
      <c r="C489" s="217" t="s">
        <v>186</v>
      </c>
      <c r="D489" s="108">
        <v>6.04</v>
      </c>
      <c r="E489" s="108"/>
      <c r="F489" s="127"/>
      <c r="G489" s="128"/>
      <c r="H489" s="294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9"/>
        <v>0</v>
      </c>
      <c r="N489" s="130">
        <f t="shared" si="230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31"/>
        <v>0</v>
      </c>
      <c r="W489" s="133" t="str">
        <f t="shared" si="232"/>
        <v/>
      </c>
      <c r="X489" s="132"/>
      <c r="Y489" s="132"/>
      <c r="Z489" s="132"/>
      <c r="AA489" s="132"/>
    </row>
    <row r="490" spans="1:27" ht="20.100000000000001" customHeight="1">
      <c r="A490" s="307">
        <v>30601015</v>
      </c>
      <c r="B490" s="289" t="s">
        <v>443</v>
      </c>
      <c r="C490" s="289" t="s">
        <v>179</v>
      </c>
      <c r="D490" s="108"/>
      <c r="E490" s="108"/>
      <c r="F490" s="127"/>
      <c r="G490" s="128"/>
      <c r="H490" s="294">
        <f t="shared" si="225"/>
        <v>0</v>
      </c>
      <c r="I490" s="129"/>
      <c r="J490" s="130"/>
      <c r="K490" s="131"/>
      <c r="L490" s="129"/>
      <c r="M490" s="109"/>
      <c r="N490" s="130"/>
      <c r="O490" s="290"/>
      <c r="P490" s="290"/>
      <c r="Q490" s="290"/>
      <c r="R490" s="290"/>
      <c r="S490" s="290"/>
      <c r="T490" s="290"/>
      <c r="U490" s="290"/>
      <c r="V490" s="132"/>
      <c r="W490" s="133"/>
      <c r="X490" s="132"/>
      <c r="Y490" s="132"/>
      <c r="Z490" s="132"/>
      <c r="AA490" s="132"/>
    </row>
    <row r="491" spans="1:27" ht="20.100000000000001" customHeight="1">
      <c r="A491" s="307">
        <v>30101016</v>
      </c>
      <c r="B491" s="289" t="s">
        <v>443</v>
      </c>
      <c r="C491" s="289" t="s">
        <v>186</v>
      </c>
      <c r="D491" s="108"/>
      <c r="E491" s="108"/>
      <c r="F491" s="127"/>
      <c r="G491" s="128"/>
      <c r="H491" s="294">
        <f t="shared" si="225"/>
        <v>0</v>
      </c>
      <c r="I491" s="129"/>
      <c r="J491" s="130"/>
      <c r="K491" s="131"/>
      <c r="L491" s="129"/>
      <c r="M491" s="109"/>
      <c r="N491" s="130"/>
      <c r="O491" s="290"/>
      <c r="P491" s="290"/>
      <c r="Q491" s="290"/>
      <c r="R491" s="290"/>
      <c r="S491" s="290"/>
      <c r="T491" s="290"/>
      <c r="U491" s="290"/>
      <c r="V491" s="132"/>
      <c r="W491" s="133"/>
      <c r="X491" s="132"/>
      <c r="Y491" s="132"/>
      <c r="Z491" s="132"/>
      <c r="AA491" s="132"/>
    </row>
    <row r="492" spans="1:27" ht="20.100000000000001" customHeight="1">
      <c r="A492" s="301">
        <v>30700018</v>
      </c>
      <c r="B492" s="293" t="s">
        <v>240</v>
      </c>
      <c r="C492" s="126"/>
      <c r="D492" s="108">
        <v>7.3</v>
      </c>
      <c r="E492" s="108"/>
      <c r="F492" s="127"/>
      <c r="G492" s="128"/>
      <c r="H492" s="294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si="229"/>
        <v>0</v>
      </c>
      <c r="N492" s="130">
        <f t="shared" si="230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31"/>
        <v>0</v>
      </c>
      <c r="W492" s="133" t="str">
        <f t="shared" si="232"/>
        <v/>
      </c>
      <c r="X492" s="132"/>
      <c r="Y492" s="132"/>
      <c r="Z492" s="132"/>
      <c r="AA492" s="132"/>
    </row>
    <row r="493" spans="1:27" ht="20.100000000000001" customHeight="1">
      <c r="A493" s="301">
        <v>30700010</v>
      </c>
      <c r="B493" s="293" t="s">
        <v>241</v>
      </c>
      <c r="C493" s="126"/>
      <c r="D493" s="108">
        <f>78*120/1000</f>
        <v>9.36</v>
      </c>
      <c r="E493" s="108"/>
      <c r="F493" s="127"/>
      <c r="G493" s="128"/>
      <c r="H493" s="294">
        <f t="shared" si="225"/>
        <v>0</v>
      </c>
      <c r="I493" s="129"/>
      <c r="J493" s="130"/>
      <c r="K493" s="131"/>
      <c r="L493" s="129"/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1">
        <v>30700015</v>
      </c>
      <c r="B494" s="293" t="s">
        <v>242</v>
      </c>
      <c r="C494" s="126"/>
      <c r="D494" s="108">
        <v>4.5</v>
      </c>
      <c r="E494" s="108"/>
      <c r="F494" s="127"/>
      <c r="G494" s="128"/>
      <c r="H494" s="294">
        <f t="shared" si="225"/>
        <v>0</v>
      </c>
      <c r="I494" s="129"/>
      <c r="J494" s="130"/>
      <c r="K494" s="131"/>
      <c r="L494" s="129"/>
      <c r="M494" s="109"/>
      <c r="N494" s="130"/>
      <c r="O494" s="227"/>
      <c r="P494" s="227"/>
      <c r="Q494" s="227"/>
      <c r="R494" s="227"/>
      <c r="S494" s="227"/>
      <c r="T494" s="227"/>
      <c r="U494" s="227"/>
      <c r="V494" s="132"/>
      <c r="W494" s="133"/>
      <c r="X494" s="132"/>
      <c r="Y494" s="132"/>
      <c r="Z494" s="132"/>
      <c r="AA494" s="132"/>
    </row>
    <row r="495" spans="1:27" ht="20.100000000000001" customHeight="1">
      <c r="A495" s="301">
        <v>30700012</v>
      </c>
      <c r="B495" s="293" t="s">
        <v>243</v>
      </c>
      <c r="C495" s="126"/>
      <c r="D495" s="108">
        <v>4.5</v>
      </c>
      <c r="E495" s="108"/>
      <c r="F495" s="127"/>
      <c r="G495" s="128"/>
      <c r="H495" s="294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301"/>
      <c r="B496" s="218"/>
      <c r="C496" s="126"/>
      <c r="D496" s="108"/>
      <c r="E496" s="108"/>
      <c r="F496" s="127"/>
      <c r="G496" s="128"/>
      <c r="H496" s="294">
        <f t="shared" si="225"/>
        <v>0</v>
      </c>
      <c r="I496" s="129"/>
      <c r="J496" s="130"/>
      <c r="K496" s="131"/>
      <c r="L496" s="129"/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496" t="s">
        <v>244</v>
      </c>
      <c r="B497" s="497"/>
      <c r="C497" s="22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3">SUM(M482:M492)</f>
        <v>0</v>
      </c>
      <c r="N497" s="146">
        <f t="shared" si="233"/>
        <v>0</v>
      </c>
      <c r="O497" s="148">
        <f t="shared" si="233"/>
        <v>0</v>
      </c>
      <c r="P497" s="148">
        <f t="shared" si="233"/>
        <v>0</v>
      </c>
      <c r="Q497" s="148">
        <f t="shared" si="233"/>
        <v>0</v>
      </c>
      <c r="R497" s="148">
        <f t="shared" si="233"/>
        <v>0</v>
      </c>
      <c r="S497" s="148">
        <f t="shared" si="233"/>
        <v>0</v>
      </c>
      <c r="T497" s="148">
        <f t="shared" si="233"/>
        <v>0</v>
      </c>
      <c r="U497" s="148">
        <f t="shared" si="233"/>
        <v>0</v>
      </c>
      <c r="V497" s="149">
        <f t="shared" si="233"/>
        <v>0</v>
      </c>
      <c r="W497" s="133">
        <f t="shared" si="233"/>
        <v>0</v>
      </c>
      <c r="X497" s="149">
        <f t="shared" si="233"/>
        <v>0</v>
      </c>
      <c r="Y497" s="149">
        <f t="shared" si="233"/>
        <v>0</v>
      </c>
      <c r="Z497" s="149">
        <f t="shared" si="233"/>
        <v>0</v>
      </c>
      <c r="AA497" s="149">
        <f t="shared" si="233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4">SUM(M364,M422,M457,M473,M481,M497)</f>
        <v>0</v>
      </c>
      <c r="N498" s="154">
        <f t="shared" si="234"/>
        <v>0</v>
      </c>
      <c r="O498" s="154">
        <f t="shared" si="234"/>
        <v>0</v>
      </c>
      <c r="P498" s="154">
        <f t="shared" si="234"/>
        <v>0</v>
      </c>
      <c r="Q498" s="154">
        <f t="shared" si="234"/>
        <v>0</v>
      </c>
      <c r="R498" s="154">
        <f t="shared" si="234"/>
        <v>0</v>
      </c>
      <c r="S498" s="154">
        <f t="shared" si="234"/>
        <v>0</v>
      </c>
      <c r="T498" s="154">
        <f t="shared" si="234"/>
        <v>0</v>
      </c>
      <c r="U498" s="154">
        <f t="shared" si="234"/>
        <v>0</v>
      </c>
      <c r="V498" s="154">
        <f t="shared" si="234"/>
        <v>0</v>
      </c>
      <c r="W498" s="156" t="str">
        <f t="shared" ref="W498" si="235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222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222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222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222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222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222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222">
        <f>G498</f>
        <v>0</v>
      </c>
      <c r="C505" s="472" t="s">
        <v>269</v>
      </c>
      <c r="D505" s="471"/>
      <c r="E505" s="462">
        <f>H498</f>
        <v>0</v>
      </c>
      <c r="F505" s="462"/>
      <c r="G505" s="462" t="s">
        <v>270</v>
      </c>
      <c r="H505" s="462"/>
      <c r="I505" s="490" t="str">
        <f>L498</f>
        <v/>
      </c>
      <c r="J505" s="490"/>
      <c r="K505" s="492" t="s">
        <v>271</v>
      </c>
      <c r="L505" s="492"/>
      <c r="M505" s="490" t="str">
        <f>J498</f>
        <v/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222">
        <f>I498+C504</f>
        <v>1</v>
      </c>
      <c r="C506" s="469" t="s">
        <v>251</v>
      </c>
      <c r="D506" s="470"/>
      <c r="E506" s="487">
        <f>K498+I504</f>
        <v>11</v>
      </c>
      <c r="F506" s="487"/>
      <c r="G506" s="462" t="s">
        <v>274</v>
      </c>
      <c r="H506" s="462"/>
      <c r="I506" s="490">
        <f>B506-E506</f>
        <v>-10</v>
      </c>
      <c r="J506" s="490"/>
      <c r="K506" s="492" t="s">
        <v>275</v>
      </c>
      <c r="L506" s="492"/>
      <c r="M506" s="493">
        <f>IF(ISERROR(I506/E506),"",I506/E506)</f>
        <v>-0.90909090909090906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222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 t="str">
        <f t="array" ref="M507">IF(ISERROR(I507/B505),"",I507/B505)</f>
        <v/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225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0</v>
      </c>
      <c r="D510" s="485"/>
      <c r="E510" s="475" t="s">
        <v>269</v>
      </c>
      <c r="F510" s="475"/>
      <c r="G510" s="487">
        <f>SUM(E168,E336,E505)</f>
        <v>0</v>
      </c>
      <c r="H510" s="487"/>
      <c r="I510" s="462" t="s">
        <v>270</v>
      </c>
      <c r="J510" s="475"/>
      <c r="K510" s="484">
        <f>IF(ISERROR(C510/G511),"",C510/G511)</f>
        <v>0</v>
      </c>
      <c r="L510" s="485"/>
      <c r="M510" s="462" t="s">
        <v>271</v>
      </c>
      <c r="N510" s="462"/>
      <c r="O510" s="463">
        <f t="array" ref="O510">IF(ISERROR(C510/C511),"",C510/C511)</f>
        <v>0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7</v>
      </c>
      <c r="D511" s="485"/>
      <c r="E511" s="462" t="s">
        <v>251</v>
      </c>
      <c r="F511" s="462"/>
      <c r="G511" s="487">
        <f>SUM(E169,E337,E506)</f>
        <v>82</v>
      </c>
      <c r="H511" s="487"/>
      <c r="I511" s="469" t="s">
        <v>274</v>
      </c>
      <c r="J511" s="470"/>
      <c r="K511" s="472">
        <f>C511-G511</f>
        <v>-75</v>
      </c>
      <c r="L511" s="471"/>
      <c r="M511" s="472" t="s">
        <v>275</v>
      </c>
      <c r="N511" s="471"/>
      <c r="O511" s="476">
        <f>IF(ISERROR(K511/C511),"",K511/C511)</f>
        <v>-10.714285714285714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 t="str">
        <f t="array" ref="O512">IF(ISERROR(K512/C510),"",K512/C510)</f>
        <v/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167"/>
      <c r="H513" s="168"/>
      <c r="I513" s="225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0</v>
      </c>
      <c r="D515" s="470"/>
      <c r="E515" s="465" t="str">
        <f>IF(ISERROR(C515/C521),"",C515/C521)</f>
        <v/>
      </c>
      <c r="F515" s="466"/>
      <c r="G515" s="480"/>
      <c r="H515" s="481"/>
      <c r="I515" s="467" t="s">
        <v>301</v>
      </c>
      <c r="J515" s="473"/>
      <c r="K515" s="472">
        <f t="shared" ref="K515:K520" si="236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7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0</v>
      </c>
      <c r="D516" s="470"/>
      <c r="E516" s="465" t="str">
        <f>IF(ISERROR(C516/C521),"",C516/C521)</f>
        <v/>
      </c>
      <c r="F516" s="466"/>
      <c r="G516" s="480"/>
      <c r="H516" s="481"/>
      <c r="I516" s="467" t="s">
        <v>302</v>
      </c>
      <c r="J516" s="473"/>
      <c r="K516" s="472">
        <f t="shared" si="236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7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0</v>
      </c>
      <c r="D517" s="470"/>
      <c r="E517" s="465" t="str">
        <f>IF(ISERROR(C517/C521),"",C517/C521)</f>
        <v/>
      </c>
      <c r="F517" s="466"/>
      <c r="G517" s="480"/>
      <c r="H517" s="481"/>
      <c r="I517" s="467" t="s">
        <v>303</v>
      </c>
      <c r="J517" s="473"/>
      <c r="K517" s="472">
        <f t="shared" si="236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7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 t="str">
        <f>IF(ISERROR(C518/C521),"",C518/C521)</f>
        <v/>
      </c>
      <c r="F518" s="466"/>
      <c r="G518" s="480"/>
      <c r="H518" s="481"/>
      <c r="I518" s="467" t="s">
        <v>304</v>
      </c>
      <c r="J518" s="473"/>
      <c r="K518" s="472">
        <f t="shared" si="236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7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 t="str">
        <f>IF(ISERROR(C519/C521),"",C519/C521)</f>
        <v/>
      </c>
      <c r="F519" s="466"/>
      <c r="G519" s="480"/>
      <c r="H519" s="481"/>
      <c r="I519" s="467" t="s">
        <v>306</v>
      </c>
      <c r="J519" s="473"/>
      <c r="K519" s="472">
        <f t="shared" si="236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7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0</v>
      </c>
      <c r="D520" s="470"/>
      <c r="E520" s="465" t="str">
        <f>IF(ISERROR(C520/C521),"",C520/C521)</f>
        <v/>
      </c>
      <c r="F520" s="466"/>
      <c r="G520" s="480"/>
      <c r="H520" s="481"/>
      <c r="I520" s="467" t="s">
        <v>307</v>
      </c>
      <c r="J520" s="473"/>
      <c r="K520" s="472">
        <f t="shared" si="236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7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0</v>
      </c>
      <c r="D521" s="470"/>
      <c r="E521" s="465">
        <f>SUM(E515:F520)</f>
        <v>0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217" t="s">
        <v>309</v>
      </c>
      <c r="D523" s="217" t="s">
        <v>310</v>
      </c>
      <c r="E523" s="217" t="s">
        <v>311</v>
      </c>
      <c r="F523" s="217" t="s">
        <v>312</v>
      </c>
      <c r="G523" s="157" t="s">
        <v>313</v>
      </c>
      <c r="H523" s="129" t="s">
        <v>314</v>
      </c>
      <c r="I523" s="129" t="s">
        <v>315</v>
      </c>
      <c r="J523" s="129" t="s">
        <v>316</v>
      </c>
      <c r="K523" s="219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226" t="s">
        <v>322</v>
      </c>
      <c r="Q523" s="129" t="s">
        <v>323</v>
      </c>
      <c r="R523" s="109" t="s">
        <v>324</v>
      </c>
      <c r="S523" s="217" t="s">
        <v>325</v>
      </c>
      <c r="T523" s="217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0</v>
      </c>
      <c r="D524" s="106"/>
      <c r="E524" s="106"/>
      <c r="F524" s="106"/>
      <c r="G524" s="107"/>
      <c r="H524" s="106"/>
      <c r="I524" s="106"/>
      <c r="J524" s="106">
        <f>C524-H524-I524</f>
        <v>0</v>
      </c>
      <c r="K524" s="106"/>
      <c r="L524" s="106"/>
      <c r="M524" s="106"/>
      <c r="N524" s="106"/>
      <c r="O524" s="106"/>
      <c r="P524" s="108"/>
      <c r="Q524" s="106">
        <f>J524-K524-L524</f>
        <v>0</v>
      </c>
      <c r="R524" s="109">
        <f>Q524*11-M524-N524</f>
        <v>0</v>
      </c>
      <c r="S524" s="220" t="str">
        <f t="array" ref="S524">IF(ISERROR(Q524/J524),"",Q524/J524)</f>
        <v/>
      </c>
      <c r="T524" s="220" t="str">
        <f t="array" ref="T524">IF(ISERROR((O524:P524)/C524),"",SUM(O524:P524)/C524)</f>
        <v/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0</v>
      </c>
      <c r="D525" s="110"/>
      <c r="E525" s="110"/>
      <c r="F525" s="110"/>
      <c r="G525" s="107"/>
      <c r="H525" s="106"/>
      <c r="I525" s="106"/>
      <c r="J525" s="106">
        <f>C525-H525-I525</f>
        <v>0</v>
      </c>
      <c r="K525" s="106"/>
      <c r="L525" s="106"/>
      <c r="M525" s="106"/>
      <c r="N525" s="106"/>
      <c r="O525" s="110"/>
      <c r="P525" s="111"/>
      <c r="Q525" s="106">
        <f>J525-K525-L525</f>
        <v>0</v>
      </c>
      <c r="R525" s="109">
        <f>Q525*11-M525-N525</f>
        <v>0</v>
      </c>
      <c r="S525" s="220" t="str">
        <f t="array" ref="S525">IF(ISERROR(Q525/J525),"",Q525/J525)</f>
        <v/>
      </c>
      <c r="T525" s="220" t="str">
        <f t="array" ref="T525">IF(ISERROR((O525:P525)/C525),"",SUM(O525:P525)/C525)</f>
        <v/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0</v>
      </c>
      <c r="D526" s="110"/>
      <c r="E526" s="110"/>
      <c r="F526" s="110"/>
      <c r="G526" s="107"/>
      <c r="H526" s="106"/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220" t="str">
        <f t="array" ref="S526">IF(ISERROR(Q526/J526),"",Q526/J526)</f>
        <v/>
      </c>
      <c r="T526" s="220" t="str">
        <f t="array" ref="T526">IF(ISERROR((O526:P526)/C526),"",SUM(O526:P526)/C526)</f>
        <v/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0</v>
      </c>
      <c r="D527" s="112">
        <f t="shared" ref="D527:N527" si="238">SUM(D524:D526)</f>
        <v>0</v>
      </c>
      <c r="E527" s="112">
        <f t="shared" si="238"/>
        <v>0</v>
      </c>
      <c r="F527" s="112">
        <f t="shared" si="238"/>
        <v>0</v>
      </c>
      <c r="G527" s="113">
        <f t="shared" si="238"/>
        <v>0</v>
      </c>
      <c r="H527" s="112">
        <f t="shared" si="238"/>
        <v>0</v>
      </c>
      <c r="I527" s="112">
        <f t="shared" si="238"/>
        <v>0</v>
      </c>
      <c r="J527" s="112">
        <f t="shared" si="238"/>
        <v>0</v>
      </c>
      <c r="K527" s="112">
        <f t="shared" si="238"/>
        <v>0</v>
      </c>
      <c r="L527" s="112">
        <f t="shared" si="238"/>
        <v>0</v>
      </c>
      <c r="M527" s="112">
        <f t="shared" si="238"/>
        <v>0</v>
      </c>
      <c r="N527" s="112">
        <f t="shared" si="238"/>
        <v>0</v>
      </c>
      <c r="O527" s="112">
        <f>SUM(O524:O526)</f>
        <v>0</v>
      </c>
      <c r="P527" s="112">
        <f>SUM(P524:P526)</f>
        <v>0</v>
      </c>
      <c r="Q527" s="112">
        <f>SUM(Q524:Q526)</f>
        <v>0</v>
      </c>
      <c r="R527" s="114">
        <f>SUM(R524:R526)</f>
        <v>0</v>
      </c>
      <c r="S527" s="115" t="str">
        <f t="array" ref="S527">IF(ISERROR(Q527/J527),"",Q527/J527)</f>
        <v/>
      </c>
      <c r="T527" s="115" t="str">
        <f t="array" ref="T527">IF(ISERROR((O527:P527)/C527),"",SUM(O527:P527)/C527)</f>
        <v/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448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="121" customFormat="1"/>
  </sheetData>
  <mergeCells count="541"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BW151" zoomScaleNormal="100" workbookViewId="0">
      <selection activeCell="M322" sqref="M32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30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7" t="s">
        <v>23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31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12" t="s">
        <v>502</v>
      </c>
      <c r="B4" s="607" t="s">
        <v>25</v>
      </c>
      <c r="C4" s="607" t="s">
        <v>26</v>
      </c>
      <c r="D4" s="607" t="s">
        <v>27</v>
      </c>
      <c r="E4" s="619" t="s">
        <v>28</v>
      </c>
      <c r="F4" s="622" t="s">
        <v>29</v>
      </c>
      <c r="G4" s="586" t="s">
        <v>30</v>
      </c>
      <c r="H4" s="586"/>
      <c r="I4" s="607" t="s">
        <v>31</v>
      </c>
      <c r="J4" s="610" t="s">
        <v>32</v>
      </c>
      <c r="K4" s="613" t="s">
        <v>33</v>
      </c>
      <c r="L4" s="607" t="s">
        <v>34</v>
      </c>
      <c r="M4" s="616" t="s">
        <v>35</v>
      </c>
      <c r="N4" s="604" t="s">
        <v>36</v>
      </c>
      <c r="O4" s="586" t="s">
        <v>37</v>
      </c>
      <c r="P4" s="586"/>
      <c r="Q4" s="586"/>
      <c r="R4" s="586"/>
      <c r="S4" s="586"/>
      <c r="T4" s="586"/>
      <c r="U4" s="586"/>
      <c r="V4" s="605" t="s">
        <v>38</v>
      </c>
      <c r="W4" s="604" t="s">
        <v>39</v>
      </c>
      <c r="X4" s="586" t="s">
        <v>40</v>
      </c>
      <c r="Y4" s="586"/>
      <c r="Z4" s="586"/>
      <c r="AA4" s="586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13"/>
      <c r="B5" s="608"/>
      <c r="C5" s="608"/>
      <c r="D5" s="608"/>
      <c r="E5" s="620"/>
      <c r="F5" s="623"/>
      <c r="G5" s="586"/>
      <c r="H5" s="586"/>
      <c r="I5" s="608"/>
      <c r="J5" s="611"/>
      <c r="K5" s="614"/>
      <c r="L5" s="608"/>
      <c r="M5" s="617"/>
      <c r="N5" s="604"/>
      <c r="O5" s="586" t="s">
        <v>41</v>
      </c>
      <c r="P5" s="586" t="s">
        <v>42</v>
      </c>
      <c r="Q5" s="586" t="s">
        <v>43</v>
      </c>
      <c r="R5" s="603" t="s">
        <v>44</v>
      </c>
      <c r="S5" s="556" t="s">
        <v>45</v>
      </c>
      <c r="T5" s="586" t="s">
        <v>46</v>
      </c>
      <c r="U5" s="586" t="s">
        <v>47</v>
      </c>
      <c r="V5" s="605"/>
      <c r="W5" s="604"/>
      <c r="X5" s="586" t="s">
        <v>13</v>
      </c>
      <c r="Y5" s="586" t="s">
        <v>48</v>
      </c>
      <c r="Z5" s="586" t="s">
        <v>49</v>
      </c>
      <c r="AA5" s="586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14"/>
      <c r="B6" s="609"/>
      <c r="C6" s="609"/>
      <c r="D6" s="609"/>
      <c r="E6" s="621"/>
      <c r="F6" s="624"/>
      <c r="G6" s="360" t="s">
        <v>50</v>
      </c>
      <c r="H6" s="360" t="s">
        <v>51</v>
      </c>
      <c r="I6" s="609"/>
      <c r="J6" s="612"/>
      <c r="K6" s="615"/>
      <c r="L6" s="609"/>
      <c r="M6" s="617"/>
      <c r="N6" s="604"/>
      <c r="O6" s="586"/>
      <c r="P6" s="586"/>
      <c r="Q6" s="586"/>
      <c r="R6" s="603"/>
      <c r="S6" s="556"/>
      <c r="T6" s="586"/>
      <c r="U6" s="586"/>
      <c r="V6" s="605"/>
      <c r="W6" s="604"/>
      <c r="X6" s="586"/>
      <c r="Y6" s="586"/>
      <c r="Z6" s="586"/>
      <c r="AA6" s="586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2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3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2">
        <v>30200006</v>
      </c>
      <c r="B15" s="267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2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4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2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2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2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2">
        <v>30100003</v>
      </c>
      <c r="B22" s="64" t="s">
        <v>161</v>
      </c>
      <c r="C22" s="360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2">
        <v>30100004</v>
      </c>
      <c r="B23" s="64" t="s">
        <v>161</v>
      </c>
      <c r="C23" s="360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2">
        <v>30100006</v>
      </c>
      <c r="B24" s="64" t="s">
        <v>161</v>
      </c>
      <c r="C24" s="360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2">
        <v>30100005</v>
      </c>
      <c r="B25" s="64" t="s">
        <v>161</v>
      </c>
      <c r="C25" s="360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2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99" t="s">
        <v>70</v>
      </c>
      <c r="B28" s="600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2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6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2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6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2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6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2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6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2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6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2">
        <v>30100016</v>
      </c>
      <c r="B34" s="357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6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2">
        <v>30100017</v>
      </c>
      <c r="B35" s="357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6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2">
        <v>30100015</v>
      </c>
      <c r="B36" s="357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6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2">
        <v>30100027</v>
      </c>
      <c r="B37" s="265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6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2">
        <v>30100023</v>
      </c>
      <c r="B38" s="265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6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2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6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2">
        <v>30100022</v>
      </c>
      <c r="B40" s="265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6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2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6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2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6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2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6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2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6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2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6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2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6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2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6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2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6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2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6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2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6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2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6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2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6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5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6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5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6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5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6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5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6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2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6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2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6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2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6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2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6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2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6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2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6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2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6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2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6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2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6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2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6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2">
        <v>30100043</v>
      </c>
      <c r="B67" s="62" t="s">
        <v>429</v>
      </c>
      <c r="C67" s="299" t="s">
        <v>451</v>
      </c>
      <c r="D67" s="17">
        <v>5.03</v>
      </c>
      <c r="E67" s="17"/>
      <c r="F67" s="6"/>
      <c r="G67" s="93">
        <f>SUM('3:4'!G67)</f>
        <v>0</v>
      </c>
      <c r="H67" s="366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2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6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2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6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2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6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2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6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2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6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2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6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2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6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2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6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4">
        <v>30600013</v>
      </c>
      <c r="B76" s="266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6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4">
        <v>30600014</v>
      </c>
      <c r="B77" s="266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6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4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6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4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6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4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6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4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6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4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6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4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6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4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6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4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6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01" t="s">
        <v>86</v>
      </c>
      <c r="B86" s="601"/>
      <c r="C86" s="361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01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01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01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01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01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01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01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01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6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6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6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6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6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6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6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6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6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6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6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6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01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01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01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01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01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01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01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01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01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01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01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01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01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01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6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93" t="s">
        <v>92</v>
      </c>
      <c r="B121" s="594"/>
      <c r="C121" s="361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01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01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01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01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01">
        <v>30100054</v>
      </c>
      <c r="B126" s="63" t="s">
        <v>95</v>
      </c>
      <c r="C126" s="36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01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01"/>
      <c r="B129" s="63" t="s">
        <v>95</v>
      </c>
      <c r="C129" s="36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01">
        <v>30101067</v>
      </c>
      <c r="B130" s="189" t="s">
        <v>229</v>
      </c>
      <c r="C130" s="36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01">
        <v>30101068</v>
      </c>
      <c r="B131" s="63" t="s">
        <v>97</v>
      </c>
      <c r="C131" s="36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01">
        <v>30101069</v>
      </c>
      <c r="B132" s="63" t="s">
        <v>97</v>
      </c>
      <c r="C132" s="36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01">
        <v>30101070</v>
      </c>
      <c r="B133" s="63" t="s">
        <v>97</v>
      </c>
      <c r="C133" s="36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01">
        <v>30101071</v>
      </c>
      <c r="B134" s="63" t="s">
        <v>97</v>
      </c>
      <c r="C134" s="36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2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2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93" t="s">
        <v>99</v>
      </c>
      <c r="B137" s="594"/>
      <c r="C137" s="361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2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2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2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2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2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2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SUM('3:4'!G144)</f>
        <v>922</v>
      </c>
      <c r="H144" s="93">
        <f>SUM('3:4'!H144)</f>
        <v>4646.88</v>
      </c>
      <c r="I144" s="93">
        <f>SUM('3:4'!I144)</f>
        <v>44</v>
      </c>
      <c r="J144" s="31">
        <f t="array" ref="J144">IF(ISERROR(G144/I144),"",G144/I144)</f>
        <v>20.954545454545453</v>
      </c>
      <c r="K144" s="35">
        <f t="array" ref="K144">IF(ISERROR(G144/L144),"",G144/L144)</f>
        <v>41.909090909090907</v>
      </c>
      <c r="L144" s="87">
        <v>22</v>
      </c>
      <c r="M144" s="36">
        <f t="shared" ref="M144" si="47">IF(ISERROR(I144-K144),"",I144-K144)</f>
        <v>2.0909090909090935</v>
      </c>
      <c r="N144" s="93">
        <f>SUM('3:4'!N144)</f>
        <v>0</v>
      </c>
      <c r="O144" s="93">
        <f>SUM('3:4'!O144)</f>
        <v>0</v>
      </c>
      <c r="P144" s="93">
        <f>SUM('3:4'!P144)</f>
        <v>0</v>
      </c>
      <c r="Q144" s="93">
        <f>SUM('3:4'!Q144)</f>
        <v>0</v>
      </c>
      <c r="R144" s="93">
        <f>SUM('3:4'!R144)</f>
        <v>0</v>
      </c>
      <c r="S144" s="93">
        <f>SUM('3:4'!S144)</f>
        <v>0</v>
      </c>
      <c r="T144" s="93">
        <f>SUM('3:4'!T144)</f>
        <v>0</v>
      </c>
      <c r="U144" s="93">
        <f>SUM('3:4'!U144)</f>
        <v>0</v>
      </c>
      <c r="V144" s="206">
        <f t="shared" ref="V144" si="48">SUM(X144:AA144)</f>
        <v>0</v>
      </c>
      <c r="W144" s="33">
        <f t="shared" ref="W144:W149" si="49">IF(ISERROR(V144/G144),"",V144/G144)</f>
        <v>0</v>
      </c>
      <c r="X144" s="93">
        <f>SUM('3:4'!X144)</f>
        <v>0</v>
      </c>
      <c r="Y144" s="93">
        <f>SUM('3:4'!Y144)</f>
        <v>0</v>
      </c>
      <c r="Z144" s="93">
        <f>SUM('3:4'!Z144)</f>
        <v>0</v>
      </c>
      <c r="AA144" s="93">
        <f>SUM('3:4'!AA144)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593" t="s">
        <v>102</v>
      </c>
      <c r="B145" s="594"/>
      <c r="C145" s="361" t="s">
        <v>71</v>
      </c>
      <c r="D145" s="20"/>
      <c r="E145" s="20"/>
      <c r="F145" s="32"/>
      <c r="G145" s="99">
        <f>SUM(G138:G144)</f>
        <v>1194</v>
      </c>
      <c r="H145" s="99">
        <f>SUM(H138:H144)</f>
        <v>6017.76</v>
      </c>
      <c r="I145" s="99">
        <f>SUM(I138:I144)</f>
        <v>56.5</v>
      </c>
      <c r="J145" s="31">
        <f t="array" ref="J145">IF(ISERROR(G145/I145),"",G145/I145)</f>
        <v>21.13274336283186</v>
      </c>
      <c r="K145" s="30">
        <f>SUM(K138:K144)</f>
        <v>54.272727272727266</v>
      </c>
      <c r="L145" s="98"/>
      <c r="M145" s="89">
        <f>SUM(M138:M144)</f>
        <v>2.2272727272727302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9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1">
        <v>30700013</v>
      </c>
      <c r="B146" s="64" t="s">
        <v>103</v>
      </c>
      <c r="C146" s="360"/>
      <c r="D146" s="17">
        <v>3.65</v>
      </c>
      <c r="E146" s="17"/>
      <c r="F146" s="53"/>
      <c r="G146" s="93">
        <f>SUM('3:4'!G146)</f>
        <v>0</v>
      </c>
      <c r="H146" s="93">
        <f>SUM('3:4'!H146)</f>
        <v>0</v>
      </c>
      <c r="I146" s="93">
        <f>SUM('3:4'!I146)</f>
        <v>0</v>
      </c>
      <c r="J146" s="31" t="str">
        <f t="array" ref="J146">IF(ISERROR(G146/I146),"",G146/I146)</f>
        <v/>
      </c>
      <c r="K146" s="366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:V149" si="51">SUM(X146:AA146)</f>
        <v>0</v>
      </c>
      <c r="W146" s="33" t="str">
        <f t="shared" si="49"/>
        <v/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1">
        <v>30700014</v>
      </c>
      <c r="B147" s="64" t="s">
        <v>0</v>
      </c>
      <c r="C147" s="360"/>
      <c r="D147" s="17">
        <v>6.58</v>
      </c>
      <c r="E147" s="17"/>
      <c r="F147" s="6"/>
      <c r="G147" s="93">
        <f>SUM('3:4'!G147)</f>
        <v>0</v>
      </c>
      <c r="H147" s="93">
        <f>SUM('3:4'!H147)</f>
        <v>0</v>
      </c>
      <c r="I147" s="93">
        <f>SUM('3:4'!I147)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SUM('3:4'!N147)</f>
        <v>0</v>
      </c>
      <c r="O147" s="93">
        <f>SUM('3:4'!O147)</f>
        <v>0</v>
      </c>
      <c r="P147" s="93">
        <f>SUM('3:4'!P147)</f>
        <v>0</v>
      </c>
      <c r="Q147" s="93">
        <f>SUM('3:4'!Q147)</f>
        <v>0</v>
      </c>
      <c r="R147" s="93">
        <f>SUM('3:4'!R147)</f>
        <v>0</v>
      </c>
      <c r="S147" s="93">
        <f>SUM('3:4'!S147)</f>
        <v>0</v>
      </c>
      <c r="T147" s="93">
        <f>SUM('3:4'!T147)</f>
        <v>0</v>
      </c>
      <c r="U147" s="93">
        <f>SUM('3:4'!U147)</f>
        <v>0</v>
      </c>
      <c r="V147" s="206">
        <f t="shared" si="51"/>
        <v>0</v>
      </c>
      <c r="W147" s="33" t="str">
        <f t="shared" si="49"/>
        <v/>
      </c>
      <c r="X147" s="93">
        <f>SUM('3:4'!X147)</f>
        <v>0</v>
      </c>
      <c r="Y147" s="93">
        <f>SUM('3:4'!Y147)</f>
        <v>0</v>
      </c>
      <c r="Z147" s="93">
        <f>SUM('3:4'!Z147)</f>
        <v>0</v>
      </c>
      <c r="AA147" s="93">
        <f>SUM('3:4'!AA147)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360"/>
      <c r="D148" s="17">
        <v>7.8</v>
      </c>
      <c r="E148" s="17"/>
      <c r="F148" s="6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87">
        <v>4.5999999999999996</v>
      </c>
      <c r="M148" s="36">
        <f t="shared" si="50"/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si="51"/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01">
        <v>30700017</v>
      </c>
      <c r="B149" s="64" t="s">
        <v>2</v>
      </c>
      <c r="C149" s="360"/>
      <c r="D149" s="17">
        <v>4.4000000000000004</v>
      </c>
      <c r="E149" s="17"/>
      <c r="F149" s="6"/>
      <c r="G149" s="93">
        <f>SUM('3:4'!G149)</f>
        <v>216</v>
      </c>
      <c r="H149" s="93">
        <f>SUM('3:4'!H149)</f>
        <v>950.40000000000009</v>
      </c>
      <c r="I149" s="93">
        <f>SUM('3:4'!I149)</f>
        <v>60.5</v>
      </c>
      <c r="J149" s="31">
        <f t="array" ref="J149">IF(ISERROR(G149/I149),"",G149/I149)</f>
        <v>3.5702479338842976</v>
      </c>
      <c r="K149" s="35">
        <f t="array" ref="K149">IF(ISERROR(G149/L149),"",G149/L149)</f>
        <v>37.241379310344826</v>
      </c>
      <c r="L149" s="87">
        <v>5.8</v>
      </c>
      <c r="M149" s="36">
        <f t="shared" si="50"/>
        <v>23.258620689655174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>
        <f t="shared" si="49"/>
        <v>0</v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/>
      <c r="K150" s="35"/>
      <c r="L150" s="87">
        <v>6</v>
      </c>
      <c r="M150" s="36"/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/>
      <c r="W150" s="33"/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07"/>
      <c r="B151" s="283" t="s">
        <v>239</v>
      </c>
      <c r="C151" s="360" t="s">
        <v>53</v>
      </c>
      <c r="D151" s="17">
        <v>6.04</v>
      </c>
      <c r="E151" s="17"/>
      <c r="F151" s="6"/>
      <c r="G151" s="93">
        <f>SUM('3:4'!G151)</f>
        <v>0</v>
      </c>
      <c r="H151" s="93">
        <f>SUM('3:4'!H151)</f>
        <v>0</v>
      </c>
      <c r="I151" s="93">
        <f>SUM('3:4'!I151)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07">
        <v>30700019</v>
      </c>
      <c r="B152" s="66" t="s">
        <v>104</v>
      </c>
      <c r="C152" s="360" t="s">
        <v>60</v>
      </c>
      <c r="D152" s="17">
        <v>6.04</v>
      </c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>
        <f t="shared" si="53"/>
        <v>0</v>
      </c>
      <c r="W152" s="33" t="str">
        <f t="shared" si="54"/>
        <v/>
      </c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7">
        <v>30601015</v>
      </c>
      <c r="B153" s="283" t="s">
        <v>443</v>
      </c>
      <c r="C153" s="360" t="s">
        <v>53</v>
      </c>
      <c r="D153" s="17">
        <v>6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7">
        <v>30101016</v>
      </c>
      <c r="B154" s="283" t="s">
        <v>443</v>
      </c>
      <c r="C154" s="360" t="s">
        <v>60</v>
      </c>
      <c r="D154" s="17">
        <v>6</v>
      </c>
      <c r="E154" s="17"/>
      <c r="F154" s="6"/>
      <c r="G154" s="93">
        <f>SUM('3:4'!G154)</f>
        <v>0</v>
      </c>
      <c r="H154" s="93">
        <f>SUM('3:4'!H154)</f>
        <v>0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SUM('3:4'!N155)</f>
        <v>0</v>
      </c>
      <c r="O155" s="93">
        <f>SUM('3:4'!O155)</f>
        <v>0</v>
      </c>
      <c r="P155" s="93">
        <f>SUM('3:4'!P155)</f>
        <v>0</v>
      </c>
      <c r="Q155" s="93">
        <f>SUM('3:4'!Q155)</f>
        <v>0</v>
      </c>
      <c r="R155" s="93">
        <f>SUM('3:4'!R155)</f>
        <v>0</v>
      </c>
      <c r="S155" s="93">
        <f>SUM('3:4'!S155)</f>
        <v>0</v>
      </c>
      <c r="T155" s="93">
        <f>SUM('3:4'!T155)</f>
        <v>0</v>
      </c>
      <c r="U155" s="93">
        <f>SUM('3:4'!U155)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SUM('3:4'!X155)</f>
        <v>0</v>
      </c>
      <c r="Y155" s="93">
        <f>SUM('3:4'!Y155)</f>
        <v>0</v>
      </c>
      <c r="Z155" s="93">
        <f>SUM('3:4'!Z155)</f>
        <v>0</v>
      </c>
      <c r="AA155" s="93">
        <f>SUM('3:4'!AA155)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SUM('3:4'!G156)</f>
        <v>0</v>
      </c>
      <c r="H156" s="93">
        <f>SUM('3:4'!H156)</f>
        <v>0</v>
      </c>
      <c r="I156" s="93">
        <f>SUM('3:4'!I156)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SUM('3:4'!N156)</f>
        <v>0</v>
      </c>
      <c r="O156" s="93">
        <f>SUM('3:4'!O156)</f>
        <v>0</v>
      </c>
      <c r="P156" s="93">
        <f>SUM('3:4'!P156)</f>
        <v>0</v>
      </c>
      <c r="Q156" s="93">
        <f>SUM('3:4'!Q156)</f>
        <v>0</v>
      </c>
      <c r="R156" s="93">
        <f>SUM('3:4'!R156)</f>
        <v>0</v>
      </c>
      <c r="S156" s="93">
        <f>SUM('3:4'!S156)</f>
        <v>0</v>
      </c>
      <c r="T156" s="93">
        <f>SUM('3:4'!T156)</f>
        <v>0</v>
      </c>
      <c r="U156" s="93">
        <f>SUM('3:4'!U156)</f>
        <v>0</v>
      </c>
      <c r="V156" s="206">
        <f t="shared" si="56"/>
        <v>0</v>
      </c>
      <c r="W156" s="33" t="str">
        <f t="shared" si="57"/>
        <v/>
      </c>
      <c r="X156" s="93">
        <f>SUM('3:4'!X156)</f>
        <v>0</v>
      </c>
      <c r="Y156" s="93">
        <f>SUM('3:4'!Y156)</f>
        <v>0</v>
      </c>
      <c r="Z156" s="93">
        <f>SUM('3:4'!Z156)</f>
        <v>0</v>
      </c>
      <c r="AA156" s="93">
        <f>SUM('3:4'!AA156)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1">
        <v>30700015</v>
      </c>
      <c r="B157" s="362" t="s">
        <v>159</v>
      </c>
      <c r="C157" s="16"/>
      <c r="D157" s="17">
        <v>4.5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/>
      <c r="W157" s="33"/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01">
        <v>30700012</v>
      </c>
      <c r="B158" s="362" t="s">
        <v>160</v>
      </c>
      <c r="C158" s="16"/>
      <c r="D158" s="17">
        <v>4.5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/>
      <c r="W158" s="33"/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08">
        <v>30101063</v>
      </c>
      <c r="B159" s="254" t="s">
        <v>436</v>
      </c>
      <c r="C159" s="16"/>
      <c r="D159" s="17">
        <v>5.03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593" t="s">
        <v>106</v>
      </c>
      <c r="B160" s="594"/>
      <c r="C160" s="361" t="s">
        <v>71</v>
      </c>
      <c r="D160" s="20"/>
      <c r="E160" s="20"/>
      <c r="F160" s="32"/>
      <c r="G160" s="94">
        <f>SUM(G146:G159)</f>
        <v>216</v>
      </c>
      <c r="H160" s="30">
        <f>SUM(H146:H159)</f>
        <v>950.40000000000009</v>
      </c>
      <c r="I160" s="30">
        <f>SUM(I146:I159)</f>
        <v>60.5</v>
      </c>
      <c r="J160" s="31">
        <f t="array" ref="J160">IF(ISERROR(G160/I160),"",G160/I160)</f>
        <v>3.5702479338842976</v>
      </c>
      <c r="K160" s="30">
        <f>SUM(K146:K156)</f>
        <v>37.241379310344826</v>
      </c>
      <c r="L160" s="98"/>
      <c r="M160" s="89">
        <f t="shared" ref="M160:V160" si="58">SUM(M146:M156)</f>
        <v>23.258620689655174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595" t="s">
        <v>108</v>
      </c>
      <c r="B161" s="596"/>
      <c r="C161" s="596"/>
      <c r="D161" s="596"/>
      <c r="E161" s="596"/>
      <c r="F161" s="597"/>
      <c r="G161" s="193">
        <f>SUM(G28,G86,G121,G137,G145,G160)</f>
        <v>1966</v>
      </c>
      <c r="H161" s="193">
        <f>SUM(H28,H86,H121,H137,H145,H160)</f>
        <v>9758.7199999999993</v>
      </c>
      <c r="I161" s="193">
        <f>SUM(I28,I86,I121,I137,I145,I160)</f>
        <v>144.5</v>
      </c>
      <c r="J161" s="52">
        <f t="array" ref="J161">IF(ISERROR(G161/I161),"",G161/I161)</f>
        <v>13.605536332179931</v>
      </c>
      <c r="K161" s="193">
        <f>SUM(K28,K86,K121,K137,K145,K160)</f>
        <v>118.70227862608284</v>
      </c>
      <c r="L161" s="52">
        <f>IF(ISERROR(G161/K161),"",G161/K161)</f>
        <v>16.562445327549124</v>
      </c>
      <c r="M161" s="193">
        <f t="shared" ref="M161:AA161" si="60">SUM(M28,M86,M121,M137,M145,M160)</f>
        <v>25.631054707250485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01" t="s">
        <v>503</v>
      </c>
      <c r="B162" s="364" t="s">
        <v>110</v>
      </c>
      <c r="C162" s="576" t="s">
        <v>111</v>
      </c>
      <c r="D162" s="576"/>
      <c r="E162" s="586" t="s">
        <v>112</v>
      </c>
      <c r="F162" s="586"/>
      <c r="G162" s="556" t="s">
        <v>113</v>
      </c>
      <c r="H162" s="556"/>
      <c r="I162" s="586" t="s">
        <v>114</v>
      </c>
      <c r="J162" s="586"/>
      <c r="K162" s="586" t="s">
        <v>36</v>
      </c>
      <c r="L162" s="586"/>
      <c r="M162" s="586" t="s">
        <v>115</v>
      </c>
      <c r="N162" s="586"/>
      <c r="O162" s="586" t="s">
        <v>116</v>
      </c>
      <c r="P162" s="556" t="s">
        <v>117</v>
      </c>
      <c r="Q162" s="556"/>
      <c r="R162" s="556" t="s">
        <v>36</v>
      </c>
      <c r="S162" s="556"/>
      <c r="T162" s="556" t="s">
        <v>118</v>
      </c>
      <c r="U162" s="556"/>
      <c r="V162" s="556" t="s">
        <v>119</v>
      </c>
      <c r="W162" s="556"/>
      <c r="X162" s="556" t="s">
        <v>36</v>
      </c>
      <c r="Y162" s="556"/>
      <c r="Z162" s="556" t="s">
        <v>118</v>
      </c>
      <c r="AA162" s="556"/>
      <c r="AE162" s="14"/>
      <c r="AF162" s="14"/>
      <c r="AG162" s="3"/>
      <c r="AH162" s="370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02"/>
      <c r="B163" s="364" t="s">
        <v>120</v>
      </c>
      <c r="C163" s="591">
        <f>SUM('3:4'!C163)</f>
        <v>2</v>
      </c>
      <c r="D163" s="592"/>
      <c r="E163" s="590">
        <f>D163*11</f>
        <v>0</v>
      </c>
      <c r="F163" s="590"/>
      <c r="G163" s="591">
        <f>SUM('3:4'!G163)</f>
        <v>2</v>
      </c>
      <c r="H163" s="592"/>
      <c r="I163" s="586">
        <f>G163*11</f>
        <v>22</v>
      </c>
      <c r="J163" s="586"/>
      <c r="K163" s="586">
        <f>E163-I163</f>
        <v>-22</v>
      </c>
      <c r="L163" s="586"/>
      <c r="M163" s="588" t="str">
        <f>IF(ISERROR(K163/E163),"",K163/E163)</f>
        <v/>
      </c>
      <c r="N163" s="588"/>
      <c r="O163" s="586"/>
      <c r="P163" s="556" t="s">
        <v>70</v>
      </c>
      <c r="Q163" s="556"/>
      <c r="R163" s="579">
        <f>SUM(O28:U28)</f>
        <v>0</v>
      </c>
      <c r="S163" s="579"/>
      <c r="T163" s="587" t="str">
        <f t="array" ref="T163">IF(ISERROR(R163/R170),"",R163/R170)</f>
        <v/>
      </c>
      <c r="U163" s="587"/>
      <c r="V163" s="556" t="s">
        <v>41</v>
      </c>
      <c r="W163" s="556"/>
      <c r="X163" s="579">
        <f>SUM(P27,P85,P120,P136,P144,P158)</f>
        <v>0</v>
      </c>
      <c r="Y163" s="579"/>
      <c r="Z163" s="587" t="str">
        <f t="array" ref="Z163">IF(ISERROR(X163/X170),"",X163/X170)</f>
        <v/>
      </c>
      <c r="AA163" s="587"/>
      <c r="AE163" s="14"/>
      <c r="AF163" s="14"/>
      <c r="AG163" s="3"/>
      <c r="AH163" s="372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02"/>
      <c r="B164" s="364" t="s">
        <v>121</v>
      </c>
      <c r="C164" s="591">
        <f>SUM('3:4'!C164)</f>
        <v>2</v>
      </c>
      <c r="D164" s="592"/>
      <c r="E164" s="590">
        <f>D164*11</f>
        <v>0</v>
      </c>
      <c r="F164" s="590"/>
      <c r="G164" s="591">
        <f>SUM('3:4'!G164)</f>
        <v>2</v>
      </c>
      <c r="H164" s="592"/>
      <c r="I164" s="586">
        <f>G164*11</f>
        <v>22</v>
      </c>
      <c r="J164" s="586"/>
      <c r="K164" s="586">
        <f>E164-I164</f>
        <v>-22</v>
      </c>
      <c r="L164" s="586"/>
      <c r="M164" s="588" t="str">
        <f>IF(ISERROR(K164/E164),"",K164/E164)</f>
        <v/>
      </c>
      <c r="N164" s="588"/>
      <c r="O164" s="586"/>
      <c r="P164" s="556" t="s">
        <v>86</v>
      </c>
      <c r="Q164" s="556"/>
      <c r="R164" s="579">
        <f>SUM(O86:U86)</f>
        <v>0</v>
      </c>
      <c r="S164" s="579"/>
      <c r="T164" s="587" t="str">
        <f>IF(ISERROR(R164/R170),"",R164/R170)</f>
        <v/>
      </c>
      <c r="U164" s="587"/>
      <c r="V164" s="556" t="s">
        <v>42</v>
      </c>
      <c r="W164" s="556"/>
      <c r="X164" s="579">
        <f>SUM(P28,P86,P121,P137,P145,P160)</f>
        <v>0</v>
      </c>
      <c r="Y164" s="579"/>
      <c r="Z164" s="587" t="str">
        <f>IF(ISERROR(X164/X170),"",X164/X170)</f>
        <v/>
      </c>
      <c r="AA164" s="587"/>
      <c r="AE164" s="14"/>
      <c r="AF164" s="14"/>
      <c r="AG164" s="3"/>
      <c r="AH164" s="372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02"/>
      <c r="B165" s="364" t="s">
        <v>122</v>
      </c>
      <c r="C165" s="591">
        <f>SUM('3:4'!C165)</f>
        <v>2</v>
      </c>
      <c r="D165" s="592"/>
      <c r="E165" s="590">
        <f>D165*11</f>
        <v>0</v>
      </c>
      <c r="F165" s="590"/>
      <c r="G165" s="591">
        <f>SUM('3:4'!G165)</f>
        <v>2</v>
      </c>
      <c r="H165" s="592"/>
      <c r="I165" s="586">
        <f>G165*8</f>
        <v>16</v>
      </c>
      <c r="J165" s="586"/>
      <c r="K165" s="586">
        <f>E165-I165</f>
        <v>-16</v>
      </c>
      <c r="L165" s="586"/>
      <c r="M165" s="588" t="str">
        <f>IF(ISERROR(K165/E165),"",K165/E165)</f>
        <v/>
      </c>
      <c r="N165" s="588"/>
      <c r="O165" s="586"/>
      <c r="P165" s="556" t="s">
        <v>92</v>
      </c>
      <c r="Q165" s="556"/>
      <c r="R165" s="579">
        <f>SUM(O121:U121)</f>
        <v>0</v>
      </c>
      <c r="S165" s="579"/>
      <c r="T165" s="587" t="str">
        <f>IF(ISERROR(R165/R170),"",R165/R170)</f>
        <v/>
      </c>
      <c r="U165" s="587"/>
      <c r="V165" s="556" t="s">
        <v>43</v>
      </c>
      <c r="W165" s="556"/>
      <c r="X165" s="579">
        <f>SUM(P29,P87,P122,P138,P146,P161)</f>
        <v>0</v>
      </c>
      <c r="Y165" s="579"/>
      <c r="Z165" s="587" t="str">
        <f>IF(ISERROR(X165/X170),"",X165/X170)</f>
        <v/>
      </c>
      <c r="AA165" s="587"/>
      <c r="AE165" s="14"/>
      <c r="AF165" s="14"/>
      <c r="AG165" s="372"/>
      <c r="AH165" s="372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02"/>
      <c r="B166" s="364" t="s">
        <v>47</v>
      </c>
      <c r="C166" s="591">
        <f>SUM('3:4'!C166)</f>
        <v>2</v>
      </c>
      <c r="D166" s="592"/>
      <c r="E166" s="590">
        <f>D166*11</f>
        <v>0</v>
      </c>
      <c r="F166" s="590"/>
      <c r="G166" s="591">
        <f>SUM('3:4'!G166)</f>
        <v>2</v>
      </c>
      <c r="H166" s="592"/>
      <c r="I166" s="586">
        <f>G166*11</f>
        <v>22</v>
      </c>
      <c r="J166" s="586"/>
      <c r="K166" s="586">
        <f>E166-I166</f>
        <v>-22</v>
      </c>
      <c r="L166" s="586"/>
      <c r="M166" s="588" t="str">
        <f>IF(ISERROR(K166/E166),"",K166/E166)</f>
        <v/>
      </c>
      <c r="N166" s="588"/>
      <c r="O166" s="586"/>
      <c r="P166" s="556" t="s">
        <v>99</v>
      </c>
      <c r="Q166" s="556"/>
      <c r="R166" s="579">
        <f>SUM(O137:U137)</f>
        <v>0</v>
      </c>
      <c r="S166" s="579"/>
      <c r="T166" s="587" t="str">
        <f>IF(ISERROR(R166/R170),"",R166/R170)</f>
        <v/>
      </c>
      <c r="U166" s="587"/>
      <c r="V166" s="556" t="s">
        <v>44</v>
      </c>
      <c r="W166" s="556"/>
      <c r="X166" s="579">
        <f>SUM(P31,P88,P123,P139,P147,P162)</f>
        <v>0</v>
      </c>
      <c r="Y166" s="579"/>
      <c r="Z166" s="587" t="str">
        <f>IF(ISERROR(X166/X170),"",X166/X170)</f>
        <v/>
      </c>
      <c r="AA166" s="587"/>
      <c r="AE166" s="14"/>
      <c r="AF166" s="14"/>
      <c r="AG166" s="372"/>
      <c r="AH166" s="372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03"/>
      <c r="B167" s="364" t="s">
        <v>123</v>
      </c>
      <c r="C167" s="589">
        <f>SUM(C163:D166)</f>
        <v>8</v>
      </c>
      <c r="D167" s="586"/>
      <c r="E167" s="586">
        <f>SUM(F163:F166)</f>
        <v>0</v>
      </c>
      <c r="F167" s="586"/>
      <c r="G167" s="589">
        <f>SUM(G163:H166)</f>
        <v>8</v>
      </c>
      <c r="H167" s="586"/>
      <c r="I167" s="586">
        <f>SUM(I163:J166)</f>
        <v>82</v>
      </c>
      <c r="J167" s="586"/>
      <c r="K167" s="586">
        <f>SUM(K163:L166)</f>
        <v>-82</v>
      </c>
      <c r="L167" s="586"/>
      <c r="M167" s="588" t="str">
        <f>IF(ISERROR(K167/E167),"",K167/E167)</f>
        <v/>
      </c>
      <c r="N167" s="588"/>
      <c r="O167" s="586"/>
      <c r="P167" s="556" t="s">
        <v>102</v>
      </c>
      <c r="Q167" s="556"/>
      <c r="R167" s="579">
        <f>SUM(O145:U145)</f>
        <v>0</v>
      </c>
      <c r="S167" s="579"/>
      <c r="T167" s="587" t="str">
        <f>IF(ISERROR(R167/R170),"",R167/R170)</f>
        <v/>
      </c>
      <c r="U167" s="587"/>
      <c r="V167" s="556" t="s">
        <v>45</v>
      </c>
      <c r="W167" s="556"/>
      <c r="X167" s="579">
        <f>SUM(P32,P89,P124,P140,P148,P163)</f>
        <v>0</v>
      </c>
      <c r="Y167" s="579"/>
      <c r="Z167" s="587" t="str">
        <f>IF(ISERROR(X167/X170),"",X167/X170)</f>
        <v/>
      </c>
      <c r="AA167" s="587"/>
      <c r="AE167" s="14"/>
      <c r="AF167" s="14"/>
      <c r="AG167" s="372"/>
      <c r="AH167" s="372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69"/>
      <c r="AV167" s="369"/>
      <c r="AW167" s="369"/>
      <c r="AX167" s="369"/>
      <c r="AY167" s="369"/>
      <c r="AZ167" s="369"/>
      <c r="BA167" s="369"/>
    </row>
    <row r="168" spans="1:106" ht="17.25">
      <c r="A168" s="311" t="s">
        <v>504</v>
      </c>
      <c r="B168" s="364">
        <f>G161</f>
        <v>1966</v>
      </c>
      <c r="C168" s="579" t="s">
        <v>155</v>
      </c>
      <c r="D168" s="579"/>
      <c r="E168" s="556">
        <f>H161</f>
        <v>9758.7199999999993</v>
      </c>
      <c r="F168" s="556"/>
      <c r="G168" s="556" t="s">
        <v>34</v>
      </c>
      <c r="H168" s="556"/>
      <c r="I168" s="585">
        <f>L161</f>
        <v>16.562445327549124</v>
      </c>
      <c r="J168" s="585"/>
      <c r="K168" s="586" t="s">
        <v>32</v>
      </c>
      <c r="L168" s="586"/>
      <c r="M168" s="585">
        <f>J161</f>
        <v>13.605536332179931</v>
      </c>
      <c r="N168" s="585"/>
      <c r="O168" s="586"/>
      <c r="P168" s="556" t="s">
        <v>106</v>
      </c>
      <c r="Q168" s="556"/>
      <c r="R168" s="579">
        <f>SUM(O160:U160)</f>
        <v>0</v>
      </c>
      <c r="S168" s="579"/>
      <c r="T168" s="587" t="str">
        <f>IF(ISERROR(R168/R170),"",R168/R170)</f>
        <v/>
      </c>
      <c r="U168" s="587"/>
      <c r="V168" s="556" t="s">
        <v>46</v>
      </c>
      <c r="W168" s="556"/>
      <c r="X168" s="579">
        <f>SUM(P33,P90,P125,P141,P149,P164)</f>
        <v>0</v>
      </c>
      <c r="Y168" s="579"/>
      <c r="Z168" s="587" t="str">
        <f>IF(ISERROR(X168/X170),"",X168/X170)</f>
        <v/>
      </c>
      <c r="AA168" s="587"/>
      <c r="AE168" s="14"/>
      <c r="AF168" s="14"/>
      <c r="AG168" s="372"/>
      <c r="AH168" s="372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69"/>
      <c r="AV168" s="369"/>
      <c r="AW168" s="369"/>
      <c r="AX168" s="369"/>
      <c r="AY168" s="369"/>
      <c r="AZ168" s="369"/>
      <c r="BA168" s="369"/>
    </row>
    <row r="169" spans="1:106" ht="17.25">
      <c r="A169" s="312" t="s">
        <v>505</v>
      </c>
      <c r="B169" s="364">
        <f>I161+C167</f>
        <v>152.5</v>
      </c>
      <c r="C169" s="556" t="s">
        <v>114</v>
      </c>
      <c r="D169" s="556"/>
      <c r="E169" s="576">
        <f>K161+I167</f>
        <v>200.70227862608283</v>
      </c>
      <c r="F169" s="576"/>
      <c r="G169" s="556" t="s">
        <v>150</v>
      </c>
      <c r="H169" s="556"/>
      <c r="I169" s="585">
        <f>B169-E169</f>
        <v>-48.20227862608283</v>
      </c>
      <c r="J169" s="585"/>
      <c r="K169" s="586" t="s">
        <v>151</v>
      </c>
      <c r="L169" s="586"/>
      <c r="M169" s="588">
        <f>IF(ISERROR(I169/B169),"",I169/B169)</f>
        <v>-0.31608051558087102</v>
      </c>
      <c r="N169" s="588"/>
      <c r="O169" s="586"/>
      <c r="P169" s="556" t="s">
        <v>107</v>
      </c>
      <c r="Q169" s="556"/>
      <c r="R169" s="579"/>
      <c r="S169" s="579"/>
      <c r="T169" s="587" t="str">
        <f>IF(ISERROR(R169/R170),"",R169/R170)</f>
        <v/>
      </c>
      <c r="U169" s="587"/>
      <c r="V169" s="556" t="s">
        <v>47</v>
      </c>
      <c r="W169" s="556"/>
      <c r="X169" s="579"/>
      <c r="Y169" s="579"/>
      <c r="Z169" s="587" t="str">
        <f>IF(ISERROR(X169/X170),"",X169/X170)</f>
        <v/>
      </c>
      <c r="AA169" s="587"/>
      <c r="AE169" s="14"/>
      <c r="AF169" s="14"/>
      <c r="AG169" s="372"/>
      <c r="AH169" s="372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9"/>
      <c r="AV169" s="369"/>
      <c r="AW169" s="369"/>
      <c r="AX169" s="369"/>
      <c r="AY169" s="369"/>
      <c r="AZ169" s="369"/>
      <c r="BA169" s="369"/>
    </row>
    <row r="170" spans="1:106" ht="15.75" customHeight="1">
      <c r="A170" s="312" t="s">
        <v>507</v>
      </c>
      <c r="B170" s="364">
        <f>N161</f>
        <v>0</v>
      </c>
      <c r="C170" s="556" t="s">
        <v>149</v>
      </c>
      <c r="D170" s="556"/>
      <c r="E170" s="587">
        <f>IF(ISERROR(B170/B169),"",B170/B169)</f>
        <v>0</v>
      </c>
      <c r="F170" s="587"/>
      <c r="G170" s="556" t="s">
        <v>158</v>
      </c>
      <c r="H170" s="556"/>
      <c r="I170" s="586">
        <f>V161</f>
        <v>0</v>
      </c>
      <c r="J170" s="586"/>
      <c r="K170" s="586" t="s">
        <v>156</v>
      </c>
      <c r="L170" s="586"/>
      <c r="M170" s="588">
        <f t="array" ref="M170">IF(ISERROR(I170/B168),"",I170/B168)</f>
        <v>0</v>
      </c>
      <c r="N170" s="588"/>
      <c r="O170" s="586"/>
      <c r="P170" s="556" t="s">
        <v>123</v>
      </c>
      <c r="Q170" s="556"/>
      <c r="R170" s="579">
        <f>SUM(R163:S169)</f>
        <v>0</v>
      </c>
      <c r="S170" s="579"/>
      <c r="T170" s="587">
        <f>SUM(T163:U169)</f>
        <v>0</v>
      </c>
      <c r="U170" s="587"/>
      <c r="V170" s="556" t="s">
        <v>123</v>
      </c>
      <c r="W170" s="556"/>
      <c r="X170" s="579">
        <f>SUM(X163:Y169)</f>
        <v>0</v>
      </c>
      <c r="Y170" s="579"/>
      <c r="Z170" s="587">
        <f>SUM(Z163:AA169)</f>
        <v>0</v>
      </c>
      <c r="AA170" s="587"/>
      <c r="AE170" s="14"/>
      <c r="AF170" s="14"/>
      <c r="AG170" s="372"/>
      <c r="AH170" s="372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9"/>
      <c r="AV170" s="369"/>
      <c r="AW170" s="369"/>
      <c r="AX170" s="369"/>
      <c r="AY170" s="369"/>
      <c r="AZ170" s="369"/>
      <c r="BA170" s="369"/>
    </row>
    <row r="171" spans="1:106">
      <c r="A171" s="618" t="s">
        <v>128</v>
      </c>
      <c r="B171" s="618"/>
      <c r="C171" s="618"/>
      <c r="D171" s="618"/>
      <c r="E171" s="618"/>
      <c r="F171" s="618"/>
      <c r="G171" s="618"/>
      <c r="H171" s="618"/>
      <c r="I171" s="618"/>
      <c r="J171" s="626"/>
      <c r="K171" s="618"/>
      <c r="L171" s="618"/>
      <c r="M171" s="618"/>
      <c r="N171" s="618"/>
      <c r="O171" s="618"/>
      <c r="P171" s="618"/>
      <c r="Q171" s="618"/>
      <c r="R171" s="618"/>
      <c r="S171" s="618"/>
      <c r="T171" s="618"/>
      <c r="U171" s="618"/>
      <c r="V171" s="618"/>
      <c r="W171" s="618"/>
      <c r="X171" s="618"/>
      <c r="Y171" s="618"/>
      <c r="Z171" s="618"/>
      <c r="AA171" s="618"/>
      <c r="AB171" s="618"/>
      <c r="AC171" s="618"/>
      <c r="AD171" s="618"/>
      <c r="AE171" s="618"/>
      <c r="AF171" s="618"/>
      <c r="AG171" s="618"/>
      <c r="AH171" s="618"/>
      <c r="AI171" s="618"/>
      <c r="AJ171" s="618"/>
      <c r="AK171" s="618"/>
      <c r="AL171" s="618"/>
      <c r="AM171" s="618"/>
      <c r="AN171" s="618"/>
      <c r="AO171" s="618"/>
      <c r="AP171" s="618"/>
      <c r="AQ171" s="618"/>
      <c r="AR171" s="618"/>
      <c r="AS171" s="618"/>
      <c r="AT171" s="618"/>
      <c r="AU171" s="618"/>
      <c r="AV171" s="618"/>
      <c r="AW171" s="618"/>
      <c r="AX171" s="618"/>
      <c r="AY171" s="618"/>
      <c r="AZ171" s="618"/>
      <c r="BA171" s="618"/>
    </row>
    <row r="172" spans="1:106">
      <c r="A172" s="512" t="s">
        <v>502</v>
      </c>
      <c r="B172" s="607" t="s">
        <v>25</v>
      </c>
      <c r="C172" s="607" t="s">
        <v>26</v>
      </c>
      <c r="D172" s="607" t="s">
        <v>27</v>
      </c>
      <c r="E172" s="619" t="s">
        <v>28</v>
      </c>
      <c r="F172" s="622" t="s">
        <v>29</v>
      </c>
      <c r="G172" s="586" t="s">
        <v>30</v>
      </c>
      <c r="H172" s="586"/>
      <c r="I172" s="607" t="s">
        <v>31</v>
      </c>
      <c r="J172" s="610" t="s">
        <v>32</v>
      </c>
      <c r="K172" s="613" t="s">
        <v>33</v>
      </c>
      <c r="L172" s="607" t="s">
        <v>34</v>
      </c>
      <c r="M172" s="616" t="s">
        <v>35</v>
      </c>
      <c r="N172" s="604" t="s">
        <v>36</v>
      </c>
      <c r="O172" s="586" t="s">
        <v>37</v>
      </c>
      <c r="P172" s="586"/>
      <c r="Q172" s="586"/>
      <c r="R172" s="586"/>
      <c r="S172" s="586"/>
      <c r="T172" s="586"/>
      <c r="U172" s="586"/>
      <c r="V172" s="605" t="s">
        <v>38</v>
      </c>
      <c r="W172" s="604" t="s">
        <v>39</v>
      </c>
      <c r="X172" s="586" t="s">
        <v>40</v>
      </c>
      <c r="Y172" s="586"/>
      <c r="Z172" s="586"/>
      <c r="AA172" s="586"/>
      <c r="AB172" s="21"/>
      <c r="AC172" s="21"/>
      <c r="AD172" s="21"/>
      <c r="AE172" s="21"/>
      <c r="AF172" s="21"/>
      <c r="AG172" s="21"/>
      <c r="AH172" s="21"/>
      <c r="AI172" s="606"/>
      <c r="AJ172" s="602"/>
      <c r="AK172" s="602"/>
      <c r="AL172" s="602"/>
      <c r="AM172" s="602"/>
      <c r="AN172" s="602"/>
      <c r="AO172" s="602"/>
      <c r="AP172" s="602"/>
      <c r="AQ172" s="602"/>
      <c r="AR172" s="602"/>
      <c r="AS172" s="602"/>
      <c r="AT172" s="602"/>
      <c r="AU172" s="602"/>
      <c r="AV172" s="602"/>
      <c r="AW172" s="602"/>
      <c r="AX172" s="602"/>
      <c r="AY172" s="602"/>
      <c r="AZ172" s="602"/>
      <c r="BA172" s="602"/>
    </row>
    <row r="173" spans="1:106" ht="15.75" customHeight="1">
      <c r="A173" s="513"/>
      <c r="B173" s="608"/>
      <c r="C173" s="608"/>
      <c r="D173" s="608"/>
      <c r="E173" s="620"/>
      <c r="F173" s="623"/>
      <c r="G173" s="586"/>
      <c r="H173" s="586"/>
      <c r="I173" s="608"/>
      <c r="J173" s="611"/>
      <c r="K173" s="614"/>
      <c r="L173" s="608"/>
      <c r="M173" s="617"/>
      <c r="N173" s="604"/>
      <c r="O173" s="586" t="s">
        <v>41</v>
      </c>
      <c r="P173" s="586" t="s">
        <v>42</v>
      </c>
      <c r="Q173" s="586" t="s">
        <v>43</v>
      </c>
      <c r="R173" s="603" t="s">
        <v>44</v>
      </c>
      <c r="S173" s="556" t="s">
        <v>45</v>
      </c>
      <c r="T173" s="586" t="s">
        <v>46</v>
      </c>
      <c r="U173" s="586" t="s">
        <v>47</v>
      </c>
      <c r="V173" s="605"/>
      <c r="W173" s="604"/>
      <c r="X173" s="586" t="s">
        <v>13</v>
      </c>
      <c r="Y173" s="586" t="s">
        <v>48</v>
      </c>
      <c r="Z173" s="586" t="s">
        <v>49</v>
      </c>
      <c r="AA173" s="586" t="s">
        <v>47</v>
      </c>
      <c r="AB173" s="21"/>
      <c r="AC173" s="21"/>
      <c r="AD173" s="21"/>
      <c r="AE173" s="21"/>
      <c r="AF173" s="21"/>
      <c r="AG173" s="21"/>
      <c r="AH173" s="21"/>
      <c r="AI173" s="606"/>
      <c r="AJ173" s="602"/>
      <c r="AK173" s="602"/>
      <c r="AL173" s="602"/>
      <c r="AM173" s="602"/>
      <c r="AN173" s="602"/>
      <c r="AO173" s="602"/>
      <c r="AP173" s="602"/>
      <c r="AQ173" s="602"/>
      <c r="AR173" s="602"/>
      <c r="AS173" s="625"/>
      <c r="AT173" s="625"/>
      <c r="AU173" s="625"/>
      <c r="AV173" s="625"/>
      <c r="AW173" s="625"/>
      <c r="AX173" s="625"/>
      <c r="AY173" s="625"/>
      <c r="AZ173" s="625"/>
      <c r="BA173" s="625"/>
    </row>
    <row r="174" spans="1:106" ht="15.75" customHeight="1">
      <c r="A174" s="514"/>
      <c r="B174" s="609"/>
      <c r="C174" s="609"/>
      <c r="D174" s="609"/>
      <c r="E174" s="621"/>
      <c r="F174" s="624"/>
      <c r="G174" s="360" t="s">
        <v>50</v>
      </c>
      <c r="H174" s="360" t="s">
        <v>51</v>
      </c>
      <c r="I174" s="609"/>
      <c r="J174" s="612"/>
      <c r="K174" s="615"/>
      <c r="L174" s="609"/>
      <c r="M174" s="617"/>
      <c r="N174" s="604"/>
      <c r="O174" s="586"/>
      <c r="P174" s="586"/>
      <c r="Q174" s="586"/>
      <c r="R174" s="603"/>
      <c r="S174" s="556"/>
      <c r="T174" s="586"/>
      <c r="U174" s="586"/>
      <c r="V174" s="605"/>
      <c r="W174" s="604"/>
      <c r="X174" s="586"/>
      <c r="Y174" s="586"/>
      <c r="Z174" s="586"/>
      <c r="AA174" s="586"/>
      <c r="AB174" s="21"/>
      <c r="AC174" s="21"/>
      <c r="AD174" s="21"/>
      <c r="AE174" s="21"/>
      <c r="AF174" s="21"/>
      <c r="AG174" s="21"/>
      <c r="AH174" s="21"/>
      <c r="AI174" s="606"/>
      <c r="AJ174" s="602"/>
      <c r="AK174" s="602"/>
      <c r="AL174" s="369"/>
      <c r="AM174" s="369"/>
      <c r="AN174" s="369"/>
      <c r="AO174" s="369"/>
      <c r="AP174" s="369"/>
      <c r="AQ174" s="369"/>
      <c r="AR174" s="369"/>
      <c r="AS174" s="21"/>
      <c r="AT174" s="21"/>
      <c r="AU174" s="21"/>
      <c r="AV174" s="370"/>
      <c r="AW174" s="369"/>
      <c r="AX174" s="369"/>
      <c r="AY174" s="369"/>
      <c r="AZ174" s="369"/>
      <c r="BA174" s="369"/>
    </row>
    <row r="175" spans="1:106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SUM('3:4'!G175)</f>
        <v>0</v>
      </c>
      <c r="H175" s="95">
        <f t="shared" ref="H175:H180" si="61">D175*G175</f>
        <v>0</v>
      </c>
      <c r="I175" s="93">
        <f>SUM('3:4'!I175)</f>
        <v>0</v>
      </c>
      <c r="J175" s="31" t="str">
        <f t="array" ref="J175">IF(ISERROR(G175/I175),"",G175/I175)</f>
        <v/>
      </c>
      <c r="K175" s="96">
        <f t="array" ref="K175">IF(ISERROR(G175/L175),"",G175/L175)</f>
        <v>0</v>
      </c>
      <c r="L175" s="84">
        <v>16</v>
      </c>
      <c r="M175" s="97">
        <f t="shared" ref="M175:M186" si="62">IF(ISERROR(I175-K175),"",I175-K175)</f>
        <v>0</v>
      </c>
      <c r="N175" s="93">
        <f>SUM('3:4'!N175)</f>
        <v>0</v>
      </c>
      <c r="O175" s="93">
        <f>SUM('3:4'!O175)</f>
        <v>0</v>
      </c>
      <c r="P175" s="93">
        <f>SUM('3:4'!P175)</f>
        <v>0</v>
      </c>
      <c r="Q175" s="93">
        <f>SUM('3:4'!Q175)</f>
        <v>0</v>
      </c>
      <c r="R175" s="93">
        <f>SUM('3:4'!R175)</f>
        <v>0</v>
      </c>
      <c r="S175" s="93">
        <f>SUM('3:4'!S175)</f>
        <v>0</v>
      </c>
      <c r="T175" s="93">
        <f>SUM('3:4'!T175)</f>
        <v>0</v>
      </c>
      <c r="U175" s="93">
        <f>SUM('3:4'!U175)</f>
        <v>0</v>
      </c>
      <c r="V175" s="206">
        <f t="shared" ref="V175:V186" si="63">SUM(X175:AA175)</f>
        <v>0</v>
      </c>
      <c r="W175" s="33" t="str">
        <f t="shared" ref="W175:W186" si="64">IF(ISERROR(V175/G175),"",V175/G175)</f>
        <v/>
      </c>
      <c r="X175" s="93">
        <f>SUM('3:4'!X175)</f>
        <v>0</v>
      </c>
      <c r="Y175" s="93">
        <f>SUM('3:4'!Y175)</f>
        <v>0</v>
      </c>
      <c r="Z175" s="93">
        <f>SUM('3:4'!Z175)</f>
        <v>0</v>
      </c>
      <c r="AA175" s="93">
        <f>SUM('3:4'!AA175)</f>
        <v>0</v>
      </c>
      <c r="AB175" s="73"/>
      <c r="AC175" s="54"/>
      <c r="AD175" s="372"/>
      <c r="AE175" s="54"/>
      <c r="AF175" s="54"/>
      <c r="AG175" s="54"/>
      <c r="AH175" s="54"/>
      <c r="AI175" s="57"/>
      <c r="AJ175" s="57"/>
      <c r="AK175" s="57"/>
      <c r="AL175" s="371"/>
      <c r="AM175" s="54"/>
      <c r="AN175" s="371"/>
      <c r="AO175" s="371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02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SUM('3:4'!G176)</f>
        <v>0</v>
      </c>
      <c r="H176" s="95">
        <f t="shared" si="61"/>
        <v>0</v>
      </c>
      <c r="I176" s="93">
        <f>SUM('3:4'!I176)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SUM('3:4'!N176)</f>
        <v>0</v>
      </c>
      <c r="O176" s="93">
        <f>SUM('3:4'!O176)</f>
        <v>0</v>
      </c>
      <c r="P176" s="93">
        <f>SUM('3:4'!P176)</f>
        <v>0</v>
      </c>
      <c r="Q176" s="93">
        <f>SUM('3:4'!Q176)</f>
        <v>0</v>
      </c>
      <c r="R176" s="93">
        <f>SUM('3:4'!R176)</f>
        <v>0</v>
      </c>
      <c r="S176" s="93">
        <f>SUM('3:4'!S176)</f>
        <v>0</v>
      </c>
      <c r="T176" s="93">
        <f>SUM('3:4'!T176)</f>
        <v>0</v>
      </c>
      <c r="U176" s="93">
        <f>SUM('3:4'!U176)</f>
        <v>0</v>
      </c>
      <c r="V176" s="206">
        <f t="shared" si="63"/>
        <v>0</v>
      </c>
      <c r="W176" s="33" t="str">
        <f t="shared" si="64"/>
        <v/>
      </c>
      <c r="X176" s="93">
        <f>SUM('3:4'!X176)</f>
        <v>0</v>
      </c>
      <c r="Y176" s="93">
        <f>SUM('3:4'!Y176)</f>
        <v>0</v>
      </c>
      <c r="Z176" s="93">
        <f>SUM('3:4'!Z176)</f>
        <v>0</v>
      </c>
      <c r="AA176" s="93">
        <f>SUM('3:4'!AA176)</f>
        <v>0</v>
      </c>
      <c r="AB176" s="73"/>
      <c r="AC176" s="54"/>
      <c r="AD176" s="372"/>
      <c r="AE176" s="54"/>
      <c r="AF176" s="54"/>
      <c r="AG176" s="54"/>
      <c r="AH176" s="54"/>
      <c r="AI176" s="57"/>
      <c r="AJ176" s="57"/>
      <c r="AK176" s="57"/>
      <c r="AL176" s="54"/>
      <c r="AM176" s="54"/>
      <c r="AN176" s="371"/>
      <c r="AO176" s="54"/>
      <c r="AP176" s="371"/>
      <c r="AQ176" s="54"/>
      <c r="AR176" s="54"/>
      <c r="AS176" s="371"/>
      <c r="AT176" s="371"/>
      <c r="AU176" s="371"/>
      <c r="AV176" s="371"/>
      <c r="AW176" s="55"/>
      <c r="AX176" s="54"/>
      <c r="AY176" s="54"/>
      <c r="AZ176" s="54"/>
      <c r="BA176" s="54"/>
    </row>
    <row r="177" spans="1:53">
      <c r="A177" s="303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SUM('3:4'!G177)</f>
        <v>0</v>
      </c>
      <c r="H177" s="95">
        <f t="shared" si="61"/>
        <v>0</v>
      </c>
      <c r="I177" s="93">
        <f>SUM('3:4'!I177)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si="63"/>
        <v>0</v>
      </c>
      <c r="W177" s="33" t="str">
        <f t="shared" si="64"/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2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71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2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20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2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2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SUM('3:4'!G181)</f>
        <v>0</v>
      </c>
      <c r="H181" s="95">
        <f>D181*G181</f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2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SUM('3:4'!G182)</f>
        <v>0</v>
      </c>
      <c r="H182" s="95">
        <f t="shared" ref="H182:H195" si="65">D182*G182</f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2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02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SUM('3:4'!G183)</f>
        <v>0</v>
      </c>
      <c r="H183" s="95">
        <f t="shared" si="65"/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2"/>
      <c r="AE183" s="54"/>
      <c r="AF183" s="54"/>
      <c r="AG183" s="54"/>
      <c r="AH183" s="54"/>
      <c r="AI183" s="57"/>
      <c r="AJ183" s="57"/>
      <c r="AK183" s="57"/>
      <c r="AL183" s="371"/>
      <c r="AM183" s="54"/>
      <c r="AN183" s="54"/>
      <c r="AO183" s="54"/>
      <c r="AP183" s="371"/>
      <c r="AQ183" s="371"/>
      <c r="AR183" s="371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SUM('3:4'!G184)</f>
        <v>0</v>
      </c>
      <c r="H184" s="95">
        <f t="shared" si="65"/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2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4">
        <v>30100063</v>
      </c>
      <c r="B185" s="202" t="s">
        <v>171</v>
      </c>
      <c r="C185" s="16" t="s">
        <v>172</v>
      </c>
      <c r="D185" s="108"/>
      <c r="E185" s="17"/>
      <c r="F185" s="6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2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4">
        <v>30100061</v>
      </c>
      <c r="B186" s="202" t="s">
        <v>171</v>
      </c>
      <c r="C186" s="16" t="s">
        <v>173</v>
      </c>
      <c r="D186" s="108"/>
      <c r="E186" s="17"/>
      <c r="F186" s="6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2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30200001</v>
      </c>
      <c r="B187" s="202" t="s">
        <v>67</v>
      </c>
      <c r="C187" s="16" t="s">
        <v>63</v>
      </c>
      <c r="D187" s="108">
        <v>5.0599999999999996</v>
      </c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>SUM(X187:AA187)</f>
        <v>0</v>
      </c>
      <c r="W187" s="33" t="str">
        <f>IF(ISERROR(V187/G187),"",V187/G187)</f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6">IF(ISERROR(I188-K188),"",I188-K188)</f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ref="V188:V191" si="67">SUM(X188:AA188)</f>
        <v>0</v>
      </c>
      <c r="W188" s="33" t="str">
        <f t="shared" ref="W188:W191" si="68">IF(ISERROR(V188/G188),"",V188/G188)</f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2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6"/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 t="shared" si="67"/>
        <v>0</v>
      </c>
      <c r="W189" s="33" t="str">
        <f t="shared" si="68"/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2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2">
        <v>30100003</v>
      </c>
      <c r="B190" s="141" t="s">
        <v>198</v>
      </c>
      <c r="C190" s="358" t="s">
        <v>190</v>
      </c>
      <c r="D190" s="108">
        <v>4.8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6"/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si="67"/>
        <v>0</v>
      </c>
      <c r="W190" s="33" t="str">
        <f t="shared" si="68"/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2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2">
        <v>30100004</v>
      </c>
      <c r="B191" s="141" t="s">
        <v>198</v>
      </c>
      <c r="C191" s="358" t="s">
        <v>187</v>
      </c>
      <c r="D191" s="108">
        <v>4.8</v>
      </c>
      <c r="E191" s="17"/>
      <c r="F191" s="13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2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2">
        <v>30100006</v>
      </c>
      <c r="B192" s="141" t="s">
        <v>198</v>
      </c>
      <c r="C192" s="358" t="s">
        <v>179</v>
      </c>
      <c r="D192" s="108">
        <v>4.8</v>
      </c>
      <c r="E192" s="17"/>
      <c r="F192" s="13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/>
      <c r="W192" s="33"/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2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2">
        <v>30100005</v>
      </c>
      <c r="B193" s="141" t="s">
        <v>198</v>
      </c>
      <c r="C193" s="358" t="s">
        <v>199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/>
      <c r="W193" s="33"/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2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2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2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2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599" t="s">
        <v>70</v>
      </c>
      <c r="B196" s="600"/>
      <c r="C196" s="31" t="s">
        <v>71</v>
      </c>
      <c r="D196" s="30"/>
      <c r="E196" s="30"/>
      <c r="F196" s="30"/>
      <c r="G196" s="94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98"/>
      <c r="M196" s="89">
        <f t="shared" ref="M196:AA196" si="69">SUM(M175:M195)</f>
        <v>0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06">
        <f t="shared" si="69"/>
        <v>0</v>
      </c>
      <c r="W196" s="33">
        <f t="shared" si="69"/>
        <v>0</v>
      </c>
      <c r="X196" s="92">
        <f t="shared" si="69"/>
        <v>0</v>
      </c>
      <c r="Y196" s="92">
        <f t="shared" si="69"/>
        <v>0</v>
      </c>
      <c r="Z196" s="92">
        <f t="shared" si="69"/>
        <v>0</v>
      </c>
      <c r="AA196" s="92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02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SUM('3:4'!G197)</f>
        <v>0</v>
      </c>
      <c r="H197" s="366">
        <f t="shared" ref="H197:H253" si="70">D197*G197</f>
        <v>0</v>
      </c>
      <c r="I197" s="93">
        <f>SUM('3:4'!I197)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1"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>
        <f t="shared" ref="V197" si="72">SUM(X197:AA197)</f>
        <v>0</v>
      </c>
      <c r="W197" s="33" t="str">
        <f t="shared" ref="W197" si="73">IF(ISERROR(V197/G197),"",V197/G197)</f>
        <v/>
      </c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25"/>
      <c r="AC197" s="54"/>
      <c r="AD197" s="372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02">
        <v>30100011</v>
      </c>
      <c r="B198" s="190" t="s">
        <v>425</v>
      </c>
      <c r="C198" s="187" t="s">
        <v>427</v>
      </c>
      <c r="D198" s="17">
        <v>5.03</v>
      </c>
      <c r="E198" s="17"/>
      <c r="F198" s="6"/>
      <c r="G198" s="93">
        <f>SUM('3:4'!G198)</f>
        <v>0</v>
      </c>
      <c r="H198" s="366">
        <f t="shared" si="70"/>
        <v>0</v>
      </c>
      <c r="I198" s="93">
        <f>SUM('3:4'!I198)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25"/>
      <c r="AC198" s="54"/>
      <c r="AD198" s="372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02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SUM('3:4'!G199)</f>
        <v>0</v>
      </c>
      <c r="H199" s="366">
        <f t="shared" si="70"/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4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:V201" si="75">SUM(X199:AA199)</f>
        <v>0</v>
      </c>
      <c r="W199" s="33" t="str">
        <f t="shared" ref="W199:W201" si="76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2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2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SUM('3:4'!G200)</f>
        <v>0</v>
      </c>
      <c r="H200" s="366">
        <f t="shared" si="70"/>
        <v>0</v>
      </c>
      <c r="I200" s="93">
        <f>SUM('3:4'!I200)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SUM('3:4'!N200)</f>
        <v>0</v>
      </c>
      <c r="O200" s="93">
        <f>SUM('3:4'!O200)</f>
        <v>0</v>
      </c>
      <c r="P200" s="93">
        <f>SUM('3:4'!P200)</f>
        <v>0</v>
      </c>
      <c r="Q200" s="93">
        <f>SUM('3:4'!Q200)</f>
        <v>0</v>
      </c>
      <c r="R200" s="93">
        <f>SUM('3:4'!R200)</f>
        <v>0</v>
      </c>
      <c r="S200" s="93">
        <f>SUM('3:4'!S200)</f>
        <v>0</v>
      </c>
      <c r="T200" s="93">
        <f>SUM('3:4'!T200)</f>
        <v>0</v>
      </c>
      <c r="U200" s="93">
        <f>SUM('3:4'!U200)</f>
        <v>0</v>
      </c>
      <c r="V200" s="206">
        <f t="shared" si="75"/>
        <v>0</v>
      </c>
      <c r="W200" s="33" t="str">
        <f t="shared" si="76"/>
        <v/>
      </c>
      <c r="X200" s="93">
        <f>SUM('3:4'!X200)</f>
        <v>0</v>
      </c>
      <c r="Y200" s="93">
        <f>SUM('3:4'!Y200)</f>
        <v>0</v>
      </c>
      <c r="Z200" s="93">
        <f>SUM('3:4'!Z200)</f>
        <v>0</v>
      </c>
      <c r="AA200" s="93">
        <f>SUM('3:4'!AA200)</f>
        <v>0</v>
      </c>
      <c r="AB200" s="25"/>
      <c r="AC200" s="54"/>
      <c r="AD200" s="372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2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SUM('3:4'!G201)</f>
        <v>0</v>
      </c>
      <c r="H201" s="366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7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si="75"/>
        <v>0</v>
      </c>
      <c r="W201" s="33" t="str">
        <f t="shared" si="76"/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2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2">
        <v>30100016</v>
      </c>
      <c r="B202" s="357" t="s">
        <v>414</v>
      </c>
      <c r="C202" s="187" t="s">
        <v>415</v>
      </c>
      <c r="D202" s="17">
        <v>5.03</v>
      </c>
      <c r="E202" s="17"/>
      <c r="F202" s="6"/>
      <c r="G202" s="93">
        <f>SUM('3:4'!G202)</f>
        <v>0</v>
      </c>
      <c r="H202" s="366">
        <f t="shared" si="70"/>
        <v>0</v>
      </c>
      <c r="I202" s="93">
        <f>SUM('3:4'!I202)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25"/>
      <c r="AC202" s="54"/>
      <c r="AD202" s="372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2">
        <v>30100017</v>
      </c>
      <c r="B203" s="357" t="s">
        <v>414</v>
      </c>
      <c r="C203" s="187" t="s">
        <v>416</v>
      </c>
      <c r="D203" s="17">
        <v>5.03</v>
      </c>
      <c r="E203" s="17"/>
      <c r="F203" s="6"/>
      <c r="G203" s="93">
        <f>SUM('3:4'!G203)</f>
        <v>0</v>
      </c>
      <c r="H203" s="366">
        <f t="shared" si="70"/>
        <v>0</v>
      </c>
      <c r="I203" s="93">
        <f>SUM('3:4'!I203)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25"/>
      <c r="AC203" s="54"/>
      <c r="AD203" s="372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2">
        <v>30100015</v>
      </c>
      <c r="B204" s="357" t="s">
        <v>414</v>
      </c>
      <c r="C204" s="187" t="s">
        <v>61</v>
      </c>
      <c r="D204" s="17">
        <v>5.03</v>
      </c>
      <c r="E204" s="17"/>
      <c r="F204" s="6"/>
      <c r="G204" s="93">
        <f>SUM('3:4'!G204)</f>
        <v>0</v>
      </c>
      <c r="H204" s="366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2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2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SUM('3:4'!G205)</f>
        <v>0</v>
      </c>
      <c r="H205" s="366">
        <f t="shared" si="70"/>
        <v>0</v>
      </c>
      <c r="I205" s="93">
        <f>SUM('3:4'!I205)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78">IF(ISERROR(I205-K205),"",I205-K205)</f>
        <v>0</v>
      </c>
      <c r="N205" s="93">
        <f>SUM('3:4'!N205)</f>
        <v>0</v>
      </c>
      <c r="O205" s="93">
        <f>SUM('3:4'!O205)</f>
        <v>0</v>
      </c>
      <c r="P205" s="93">
        <f>SUM('3:4'!P205)</f>
        <v>0</v>
      </c>
      <c r="Q205" s="93">
        <f>SUM('3:4'!Q205)</f>
        <v>0</v>
      </c>
      <c r="R205" s="93">
        <f>SUM('3:4'!R205)</f>
        <v>0</v>
      </c>
      <c r="S205" s="93">
        <f>SUM('3:4'!S205)</f>
        <v>0</v>
      </c>
      <c r="T205" s="93">
        <f>SUM('3:4'!T205)</f>
        <v>0</v>
      </c>
      <c r="U205" s="93">
        <f>SUM('3:4'!U205)</f>
        <v>0</v>
      </c>
      <c r="V205" s="206">
        <f t="shared" ref="V205:V216" si="79">SUM(X205:AA205)</f>
        <v>0</v>
      </c>
      <c r="W205" s="33" t="str">
        <f t="shared" ref="W205:W216" si="80">IF(ISERROR(V205/G205),"",V205/G205)</f>
        <v/>
      </c>
      <c r="X205" s="93">
        <f>SUM('3:4'!X205)</f>
        <v>0</v>
      </c>
      <c r="Y205" s="93">
        <f>SUM('3:4'!Y205)</f>
        <v>0</v>
      </c>
      <c r="Z205" s="93">
        <f>SUM('3:4'!Z205)</f>
        <v>0</v>
      </c>
      <c r="AA205" s="93">
        <f>SUM('3:4'!AA205)</f>
        <v>0</v>
      </c>
      <c r="AB205" s="25"/>
      <c r="AC205" s="54"/>
      <c r="AD205" s="372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2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SUM('3:4'!G206)</f>
        <v>0</v>
      </c>
      <c r="H206" s="366">
        <f t="shared" si="70"/>
        <v>0</v>
      </c>
      <c r="I206" s="93">
        <f>SUM('3:4'!I206)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78"/>
        <v>0</v>
      </c>
      <c r="N206" s="93">
        <f>SUM('3:4'!N206)</f>
        <v>0</v>
      </c>
      <c r="O206" s="93">
        <f>SUM('3:4'!O206)</f>
        <v>0</v>
      </c>
      <c r="P206" s="93">
        <f>SUM('3:4'!P206)</f>
        <v>0</v>
      </c>
      <c r="Q206" s="93">
        <f>SUM('3:4'!Q206)</f>
        <v>0</v>
      </c>
      <c r="R206" s="93">
        <f>SUM('3:4'!R206)</f>
        <v>0</v>
      </c>
      <c r="S206" s="93">
        <f>SUM('3:4'!S206)</f>
        <v>0</v>
      </c>
      <c r="T206" s="93">
        <f>SUM('3:4'!T206)</f>
        <v>0</v>
      </c>
      <c r="U206" s="93">
        <f>SUM('3:4'!U206)</f>
        <v>0</v>
      </c>
      <c r="V206" s="206">
        <f t="shared" si="79"/>
        <v>0</v>
      </c>
      <c r="W206" s="33" t="str">
        <f t="shared" si="80"/>
        <v/>
      </c>
      <c r="X206" s="93">
        <f>SUM('3:4'!X206)</f>
        <v>0</v>
      </c>
      <c r="Y206" s="93">
        <f>SUM('3:4'!Y206)</f>
        <v>0</v>
      </c>
      <c r="Z206" s="93">
        <f>SUM('3:4'!Z206)</f>
        <v>0</v>
      </c>
      <c r="AA206" s="93">
        <f>SUM('3:4'!AA206)</f>
        <v>0</v>
      </c>
      <c r="AB206" s="25"/>
      <c r="AC206" s="54"/>
      <c r="AD206" s="372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2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SUM('3:4'!G207)</f>
        <v>0</v>
      </c>
      <c r="H207" s="366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78"/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si="79"/>
        <v>0</v>
      </c>
      <c r="W207" s="33" t="str">
        <f t="shared" si="80"/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2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2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SUM('3:4'!G208)</f>
        <v>0</v>
      </c>
      <c r="H208" s="366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2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2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SUM('3:4'!G209)</f>
        <v>0</v>
      </c>
      <c r="H209" s="366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2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2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SUM('3:4'!G210)</f>
        <v>0</v>
      </c>
      <c r="H210" s="366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73"/>
      <c r="AC210" s="54"/>
      <c r="AD210" s="372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2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SUM('3:4'!G211)</f>
        <v>0</v>
      </c>
      <c r="H211" s="366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2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2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SUM('3:4'!G212)</f>
        <v>0</v>
      </c>
      <c r="H212" s="366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2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2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SUM('3:4'!G213)</f>
        <v>0</v>
      </c>
      <c r="H213" s="366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2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2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SUM('3:4'!G214)</f>
        <v>0</v>
      </c>
      <c r="H214" s="366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25"/>
      <c r="AC214" s="54"/>
      <c r="AD214" s="372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2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SUM('3:4'!G215)</f>
        <v>0</v>
      </c>
      <c r="H215" s="366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2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2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SUM('3:4'!G216)</f>
        <v>0</v>
      </c>
      <c r="H216" s="366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2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2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SUM('3:4'!G217)</f>
        <v>0</v>
      </c>
      <c r="H217" s="366">
        <f t="shared" si="70"/>
        <v>0</v>
      </c>
      <c r="I217" s="93">
        <f>SUM('3:4'!I217)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/>
      <c r="W217" s="33"/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2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2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SUM('3:4'!G218)</f>
        <v>0</v>
      </c>
      <c r="H218" s="366">
        <f t="shared" si="70"/>
        <v>0</v>
      </c>
      <c r="I218" s="93">
        <f>SUM('3:4'!I218)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/>
      <c r="W218" s="33"/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2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2">
        <v>30100021</v>
      </c>
      <c r="B219" s="190" t="s">
        <v>382</v>
      </c>
      <c r="C219" s="16" t="s">
        <v>389</v>
      </c>
      <c r="D219" s="17">
        <v>5.03</v>
      </c>
      <c r="E219" s="17"/>
      <c r="F219" s="6"/>
      <c r="G219" s="93">
        <f>SUM('3:4'!G219)</f>
        <v>0</v>
      </c>
      <c r="H219" s="366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2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2">
        <v>30100018</v>
      </c>
      <c r="B220" s="190" t="s">
        <v>382</v>
      </c>
      <c r="C220" s="16" t="s">
        <v>391</v>
      </c>
      <c r="D220" s="17">
        <v>5.03</v>
      </c>
      <c r="E220" s="17"/>
      <c r="F220" s="6"/>
      <c r="G220" s="93">
        <f>SUM('3:4'!G220)</f>
        <v>0</v>
      </c>
      <c r="H220" s="366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2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5">
        <v>30700007</v>
      </c>
      <c r="B221" s="190" t="s">
        <v>418</v>
      </c>
      <c r="C221" s="187" t="s">
        <v>364</v>
      </c>
      <c r="D221" s="17">
        <v>5.03</v>
      </c>
      <c r="E221" s="17"/>
      <c r="F221" s="6"/>
      <c r="G221" s="93">
        <f>SUM('3:4'!G221)</f>
        <v>0</v>
      </c>
      <c r="H221" s="366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2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5">
        <v>30700006</v>
      </c>
      <c r="B222" s="190" t="s">
        <v>418</v>
      </c>
      <c r="C222" s="187" t="s">
        <v>365</v>
      </c>
      <c r="D222" s="17">
        <v>5.03</v>
      </c>
      <c r="E222" s="17"/>
      <c r="F222" s="6"/>
      <c r="G222" s="93">
        <f>SUM('3:4'!G222)</f>
        <v>0</v>
      </c>
      <c r="H222" s="366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2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5">
        <v>30700008</v>
      </c>
      <c r="B223" s="190" t="s">
        <v>418</v>
      </c>
      <c r="C223" s="187" t="s">
        <v>366</v>
      </c>
      <c r="D223" s="17">
        <v>5.03</v>
      </c>
      <c r="E223" s="17"/>
      <c r="F223" s="6"/>
      <c r="G223" s="93">
        <f>SUM('3:4'!G223)</f>
        <v>0</v>
      </c>
      <c r="H223" s="366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2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5">
        <v>30700009</v>
      </c>
      <c r="B224" s="190" t="s">
        <v>418</v>
      </c>
      <c r="C224" s="187" t="s">
        <v>367</v>
      </c>
      <c r="D224" s="17">
        <v>5.03</v>
      </c>
      <c r="E224" s="17"/>
      <c r="F224" s="6"/>
      <c r="G224" s="93">
        <f>SUM('3:4'!G224)</f>
        <v>0</v>
      </c>
      <c r="H224" s="366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2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2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SUM('3:4'!G225)</f>
        <v>0</v>
      </c>
      <c r="H225" s="366">
        <f t="shared" si="70"/>
        <v>0</v>
      </c>
      <c r="I225" s="93">
        <f>SUM('3:4'!I225)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>
        <f t="shared" ref="V225:V234" si="81">SUM(X225:AA225)</f>
        <v>0</v>
      </c>
      <c r="W225" s="33" t="str">
        <f t="shared" ref="W225:W234" si="82">IF(ISERROR(V225/G225),"",V225/G225)</f>
        <v/>
      </c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73"/>
      <c r="AC225" s="54"/>
      <c r="AD225" s="372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2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SUM('3:4'!G226)</f>
        <v>0</v>
      </c>
      <c r="H226" s="366">
        <f t="shared" si="70"/>
        <v>0</v>
      </c>
      <c r="I226" s="93">
        <f>SUM('3:4'!I226)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>
        <f t="shared" si="81"/>
        <v>0</v>
      </c>
      <c r="W226" s="33" t="str">
        <f t="shared" si="82"/>
        <v/>
      </c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73"/>
      <c r="AC226" s="54"/>
      <c r="AD226" s="372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2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SUM('3:4'!G227)</f>
        <v>0</v>
      </c>
      <c r="H227" s="366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si="81"/>
        <v>0</v>
      </c>
      <c r="W227" s="33" t="str">
        <f t="shared" si="82"/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2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2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SUM('3:4'!G228)</f>
        <v>0</v>
      </c>
      <c r="H228" s="366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2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2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SUM('3:4'!G229)</f>
        <v>0</v>
      </c>
      <c r="H229" s="366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2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2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SUM('3:4'!G230)</f>
        <v>0</v>
      </c>
      <c r="H230" s="366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2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2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SUM('3:4'!G231)</f>
        <v>0</v>
      </c>
      <c r="H231" s="366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2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2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SUM('3:4'!G232)</f>
        <v>0</v>
      </c>
      <c r="H232" s="366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2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2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SUM('3:4'!G233)</f>
        <v>0</v>
      </c>
      <c r="H233" s="366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2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2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SUM('3:4'!G234)</f>
        <v>0</v>
      </c>
      <c r="H234" s="366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2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2">
        <v>30100043</v>
      </c>
      <c r="B235" s="192" t="s">
        <v>429</v>
      </c>
      <c r="C235" s="187" t="s">
        <v>427</v>
      </c>
      <c r="D235" s="17">
        <v>5.03</v>
      </c>
      <c r="E235" s="17"/>
      <c r="F235" s="6"/>
      <c r="G235" s="93">
        <f>SUM('3:4'!G235)</f>
        <v>0</v>
      </c>
      <c r="H235" s="366">
        <f t="shared" si="70"/>
        <v>0</v>
      </c>
      <c r="I235" s="93">
        <f>SUM('3:4'!I235)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73"/>
      <c r="AC235" s="54"/>
      <c r="AD235" s="372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2">
        <v>30100064</v>
      </c>
      <c r="B236" s="192" t="s">
        <v>400</v>
      </c>
      <c r="C236" s="187" t="s">
        <v>398</v>
      </c>
      <c r="D236" s="17">
        <v>5</v>
      </c>
      <c r="E236" s="17"/>
      <c r="F236" s="6"/>
      <c r="G236" s="93">
        <f>SUM('3:4'!G236)</f>
        <v>0</v>
      </c>
      <c r="H236" s="366">
        <f t="shared" si="70"/>
        <v>0</v>
      </c>
      <c r="I236" s="93">
        <f>SUM('3:4'!I236)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3">IF(ISERROR(I236-K236),"",I236-K236)</f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/>
      <c r="W236" s="33"/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2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2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SUM('3:4'!G237)</f>
        <v>0</v>
      </c>
      <c r="H237" s="366">
        <f t="shared" si="70"/>
        <v>0</v>
      </c>
      <c r="I237" s="93">
        <f>SUM('3:4'!I237)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3"/>
        <v>0</v>
      </c>
      <c r="N237" s="93">
        <f>SUM('3:4'!N237)</f>
        <v>0</v>
      </c>
      <c r="O237" s="93">
        <f>SUM('3:4'!O237)</f>
        <v>0</v>
      </c>
      <c r="P237" s="93">
        <f>SUM('3:4'!P237)</f>
        <v>0</v>
      </c>
      <c r="Q237" s="93">
        <f>SUM('3:4'!Q237)</f>
        <v>0</v>
      </c>
      <c r="R237" s="93">
        <f>SUM('3:4'!R237)</f>
        <v>0</v>
      </c>
      <c r="S237" s="93">
        <f>SUM('3:4'!S237)</f>
        <v>0</v>
      </c>
      <c r="T237" s="93">
        <f>SUM('3:4'!T237)</f>
        <v>0</v>
      </c>
      <c r="U237" s="93">
        <f>SUM('3:4'!U237)</f>
        <v>0</v>
      </c>
      <c r="V237" s="206">
        <f t="shared" ref="V237:V238" si="84">SUM(X237:AA237)</f>
        <v>0</v>
      </c>
      <c r="W237" s="33" t="str">
        <f t="shared" ref="W237:W238" si="85">IF(ISERROR(V237/G237),"",V237/G237)</f>
        <v/>
      </c>
      <c r="X237" s="93">
        <f>SUM('3:4'!X237)</f>
        <v>0</v>
      </c>
      <c r="Y237" s="93">
        <f>SUM('3:4'!Y237)</f>
        <v>0</v>
      </c>
      <c r="Z237" s="93">
        <f>SUM('3:4'!Z237)</f>
        <v>0</v>
      </c>
      <c r="AA237" s="93">
        <f>SUM('3:4'!AA237)</f>
        <v>0</v>
      </c>
      <c r="AB237" s="73"/>
      <c r="AC237" s="54"/>
      <c r="AD237" s="372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2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SUM('3:4'!G238)</f>
        <v>0</v>
      </c>
      <c r="H238" s="366">
        <f t="shared" si="70"/>
        <v>0</v>
      </c>
      <c r="I238" s="93">
        <f>SUM('3:4'!I238)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3"/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>
        <f t="shared" si="84"/>
        <v>0</v>
      </c>
      <c r="W238" s="33" t="str">
        <f t="shared" si="85"/>
        <v/>
      </c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2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2"/>
      <c r="B239" s="192" t="s">
        <v>360</v>
      </c>
      <c r="C239" s="187" t="s">
        <v>361</v>
      </c>
      <c r="D239" s="17"/>
      <c r="E239" s="17"/>
      <c r="F239" s="6"/>
      <c r="G239" s="93">
        <f>SUM('3:4'!G239)</f>
        <v>0</v>
      </c>
      <c r="H239" s="366">
        <f t="shared" si="70"/>
        <v>0</v>
      </c>
      <c r="I239" s="93">
        <f>SUM('3:4'!I239)</f>
        <v>0</v>
      </c>
      <c r="J239" s="31"/>
      <c r="K239" s="35"/>
      <c r="L239" s="87"/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/>
      <c r="W239" s="33"/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2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2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SUM('3:4'!G240)</f>
        <v>0</v>
      </c>
      <c r="H240" s="366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3"/>
        <v/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ref="V240:V243" si="86">SUM(X240:AA240)</f>
        <v>0</v>
      </c>
      <c r="W240" s="33" t="str">
        <f t="shared" ref="W240:W243" si="87">IF(ISERROR(V240/G240),"",V240/G240)</f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2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2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SUM('3:4'!G241)</f>
        <v>0</v>
      </c>
      <c r="H241" s="366">
        <f t="shared" si="70"/>
        <v>0</v>
      </c>
      <c r="I241" s="93">
        <f>SUM('3:4'!I241)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3"/>
        <v/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>
        <f t="shared" si="86"/>
        <v>0</v>
      </c>
      <c r="W241" s="33" t="str">
        <f t="shared" si="87"/>
        <v/>
      </c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2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2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SUM('3:4'!G242)</f>
        <v>0</v>
      </c>
      <c r="H242" s="366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si="86"/>
        <v>0</v>
      </c>
      <c r="W242" s="33" t="str">
        <f t="shared" si="87"/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2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02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SUM('3:4'!G243)</f>
        <v>0</v>
      </c>
      <c r="H243" s="366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2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4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SUM('3:4'!G244)</f>
        <v>0</v>
      </c>
      <c r="H244" s="366">
        <f t="shared" si="70"/>
        <v>0</v>
      </c>
      <c r="I244" s="93">
        <f>SUM('3:4'!I244)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3"/>
        <v>0</v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/>
      <c r="W244" s="33"/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2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4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SUM('3:4'!G245)</f>
        <v>0</v>
      </c>
      <c r="H245" s="366">
        <f t="shared" si="70"/>
        <v>0</v>
      </c>
      <c r="I245" s="93">
        <f>SUM('3:4'!I245)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3"/>
        <v>0</v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/>
      <c r="W245" s="33"/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2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4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SUM('3:4'!G246)</f>
        <v>0</v>
      </c>
      <c r="H246" s="366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2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4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SUM('3:4'!G247)</f>
        <v>0</v>
      </c>
      <c r="H247" s="366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2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4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SUM('3:4'!G248)</f>
        <v>0</v>
      </c>
      <c r="H248" s="366">
        <f t="shared" si="70"/>
        <v>0</v>
      </c>
      <c r="I248" s="93">
        <f>SUM('3:4'!I248)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73"/>
      <c r="AC248" s="54"/>
      <c r="AD248" s="372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4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SUM('3:4'!G249)</f>
        <v>0</v>
      </c>
      <c r="H249" s="366">
        <f t="shared" si="70"/>
        <v>0</v>
      </c>
      <c r="I249" s="93">
        <f>SUM('3:4'!I249)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73"/>
      <c r="AC249" s="54"/>
      <c r="AD249" s="372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4">
        <v>30300003</v>
      </c>
      <c r="B250" s="197" t="s">
        <v>407</v>
      </c>
      <c r="C250" s="187" t="s">
        <v>410</v>
      </c>
      <c r="D250" s="17"/>
      <c r="E250" s="17"/>
      <c r="F250" s="6"/>
      <c r="G250" s="93">
        <f>SUM('3:4'!G250)</f>
        <v>0</v>
      </c>
      <c r="H250" s="366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2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4">
        <v>30300005</v>
      </c>
      <c r="B251" s="189" t="s">
        <v>363</v>
      </c>
      <c r="C251" s="16" t="s">
        <v>337</v>
      </c>
      <c r="D251" s="17"/>
      <c r="E251" s="17"/>
      <c r="F251" s="6"/>
      <c r="G251" s="93">
        <f>SUM('3:4'!G251)</f>
        <v>0</v>
      </c>
      <c r="H251" s="366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>
        <f>SUM('3:4'!O251)</f>
        <v>0</v>
      </c>
      <c r="P251" s="93">
        <f>SUM('3:4'!P251)</f>
        <v>0</v>
      </c>
      <c r="Q251" s="93">
        <f>SUM('3:4'!Q251)</f>
        <v>0</v>
      </c>
      <c r="R251" s="93">
        <f>SUM('3:4'!R251)</f>
        <v>0</v>
      </c>
      <c r="S251" s="93">
        <f>SUM('3:4'!S251)</f>
        <v>0</v>
      </c>
      <c r="T251" s="93">
        <f>SUM('3:4'!T251)</f>
        <v>0</v>
      </c>
      <c r="U251" s="93">
        <f>SUM('3:4'!U251)</f>
        <v>0</v>
      </c>
      <c r="V251" s="206"/>
      <c r="W251" s="33"/>
      <c r="X251" s="93">
        <f>SUM('3:4'!X251)</f>
        <v>0</v>
      </c>
      <c r="Y251" s="93">
        <f>SUM('3:4'!Y251)</f>
        <v>0</v>
      </c>
      <c r="Z251" s="93">
        <f>SUM('3:4'!Z251)</f>
        <v>0</v>
      </c>
      <c r="AA251" s="93">
        <f>SUM('3:4'!AA251)</f>
        <v>0</v>
      </c>
      <c r="AB251" s="73"/>
      <c r="AC251" s="54"/>
      <c r="AD251" s="372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4">
        <v>30300004</v>
      </c>
      <c r="B252" s="189" t="s">
        <v>363</v>
      </c>
      <c r="C252" s="16" t="s">
        <v>339</v>
      </c>
      <c r="D252" s="17"/>
      <c r="E252" s="17"/>
      <c r="F252" s="6"/>
      <c r="G252" s="93">
        <f>SUM('3:4'!G252)</f>
        <v>0</v>
      </c>
      <c r="H252" s="366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>
        <f>SUM('3:4'!O252)</f>
        <v>0</v>
      </c>
      <c r="P252" s="93">
        <f>SUM('3:4'!P252)</f>
        <v>0</v>
      </c>
      <c r="Q252" s="93">
        <f>SUM('3:4'!Q252)</f>
        <v>0</v>
      </c>
      <c r="R252" s="93">
        <f>SUM('3:4'!R252)</f>
        <v>0</v>
      </c>
      <c r="S252" s="93">
        <f>SUM('3:4'!S252)</f>
        <v>0</v>
      </c>
      <c r="T252" s="93">
        <f>SUM('3:4'!T252)</f>
        <v>0</v>
      </c>
      <c r="U252" s="93">
        <f>SUM('3:4'!U252)</f>
        <v>0</v>
      </c>
      <c r="V252" s="206"/>
      <c r="W252" s="33"/>
      <c r="X252" s="93">
        <f>SUM('3:4'!X252)</f>
        <v>0</v>
      </c>
      <c r="Y252" s="93">
        <f>SUM('3:4'!Y252)</f>
        <v>0</v>
      </c>
      <c r="Z252" s="93">
        <f>SUM('3:4'!Z252)</f>
        <v>0</v>
      </c>
      <c r="AA252" s="93">
        <f>SUM('3:4'!AA252)</f>
        <v>0</v>
      </c>
      <c r="AB252" s="73"/>
      <c r="AC252" s="54"/>
      <c r="AD252" s="372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4">
        <v>30300006</v>
      </c>
      <c r="B253" s="189" t="s">
        <v>363</v>
      </c>
      <c r="C253" s="16" t="s">
        <v>341</v>
      </c>
      <c r="D253" s="17"/>
      <c r="E253" s="17"/>
      <c r="F253" s="6"/>
      <c r="G253" s="93">
        <f>SUM('3:4'!G253)</f>
        <v>0</v>
      </c>
      <c r="H253" s="366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2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01" t="s">
        <v>86</v>
      </c>
      <c r="B254" s="601"/>
      <c r="C254" s="361" t="s">
        <v>71</v>
      </c>
      <c r="D254" s="20"/>
      <c r="E254" s="20"/>
      <c r="F254" s="32"/>
      <c r="G254" s="94">
        <f>SUM(G197:G253)</f>
        <v>0</v>
      </c>
      <c r="H254" s="30">
        <f>SUM(H197:H253)</f>
        <v>0</v>
      </c>
      <c r="I254" s="30">
        <f>SUM(I197:I253)</f>
        <v>0</v>
      </c>
      <c r="J254" s="31" t="str">
        <f t="array" ref="J254">IF(ISERROR(G254/I254),"",G254/I254)</f>
        <v/>
      </c>
      <c r="K254" s="30">
        <f>SUM(K197:K253)</f>
        <v>0</v>
      </c>
      <c r="L254" s="98"/>
      <c r="M254" s="89">
        <f t="shared" ref="M254:V254" si="88">SUM(M197:M253)</f>
        <v>0</v>
      </c>
      <c r="N254" s="30">
        <f t="shared" si="88"/>
        <v>0</v>
      </c>
      <c r="O254" s="91">
        <f t="shared" si="88"/>
        <v>0</v>
      </c>
      <c r="P254" s="91">
        <f t="shared" si="88"/>
        <v>0</v>
      </c>
      <c r="Q254" s="91">
        <f t="shared" si="88"/>
        <v>0</v>
      </c>
      <c r="R254" s="91">
        <f t="shared" si="88"/>
        <v>0</v>
      </c>
      <c r="S254" s="92">
        <f t="shared" si="88"/>
        <v>0</v>
      </c>
      <c r="T254" s="91">
        <f t="shared" si="88"/>
        <v>0</v>
      </c>
      <c r="U254" s="91">
        <f t="shared" si="88"/>
        <v>0</v>
      </c>
      <c r="V254" s="206">
        <f t="shared" si="88"/>
        <v>0</v>
      </c>
      <c r="W254" s="33" t="str">
        <f t="shared" ref="W254:W261" si="89">IF(ISERROR(V254/G254),"",V254/G254)</f>
        <v/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75"/>
      <c r="AC254" s="70"/>
      <c r="AD254" s="372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1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SUM('3:4'!G255)</f>
        <v>0</v>
      </c>
      <c r="H255" s="366">
        <f>D255*G255</f>
        <v>0</v>
      </c>
      <c r="I255" s="93">
        <f>SUM('3:4'!I255)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>
        <f t="shared" ref="V255:V261" si="92">SUM(X255:AA255)</f>
        <v>0</v>
      </c>
      <c r="W255" s="33" t="str">
        <f t="shared" si="89"/>
        <v/>
      </c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2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1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SUM('3:4'!G256)</f>
        <v>0</v>
      </c>
      <c r="H256" s="366">
        <f t="shared" ref="H256:H288" si="93">D256*G256</f>
        <v>0</v>
      </c>
      <c r="I256" s="93">
        <f>SUM('3:4'!I256)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0"/>
        <v>0</v>
      </c>
      <c r="N256" s="31">
        <f t="shared" si="91"/>
        <v>0</v>
      </c>
      <c r="O256" s="93">
        <f>SUM('3:4'!O256)</f>
        <v>0</v>
      </c>
      <c r="P256" s="93">
        <f>SUM('3:4'!P256)</f>
        <v>0</v>
      </c>
      <c r="Q256" s="93">
        <f>SUM('3:4'!Q256)</f>
        <v>0</v>
      </c>
      <c r="R256" s="93">
        <f>SUM('3:4'!R256)</f>
        <v>0</v>
      </c>
      <c r="S256" s="93">
        <f>SUM('3:4'!S256)</f>
        <v>0</v>
      </c>
      <c r="T256" s="93">
        <f>SUM('3:4'!T256)</f>
        <v>0</v>
      </c>
      <c r="U256" s="93">
        <f>SUM('3:4'!U256)</f>
        <v>0</v>
      </c>
      <c r="V256" s="206">
        <f t="shared" si="92"/>
        <v>0</v>
      </c>
      <c r="W256" s="33" t="str">
        <f t="shared" si="89"/>
        <v/>
      </c>
      <c r="X256" s="93">
        <f>SUM('3:4'!X256)</f>
        <v>0</v>
      </c>
      <c r="Y256" s="93">
        <f>SUM('3:4'!Y256)</f>
        <v>0</v>
      </c>
      <c r="Z256" s="93">
        <f>SUM('3:4'!Z256)</f>
        <v>0</v>
      </c>
      <c r="AA256" s="93">
        <f>SUM('3:4'!AA256)</f>
        <v>0</v>
      </c>
      <c r="AB256" s="73"/>
      <c r="AC256" s="54"/>
      <c r="AD256" s="372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01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SUM('3:4'!G257)</f>
        <v>0</v>
      </c>
      <c r="H257" s="366">
        <f t="shared" si="93"/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0"/>
        <v>0</v>
      </c>
      <c r="N257" s="31">
        <f t="shared" si="91"/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si="92"/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2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01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SUM('3:4'!G258)</f>
        <v>0</v>
      </c>
      <c r="H258" s="366">
        <f t="shared" si="93"/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9.3000000000000007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2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01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SUM('3:4'!G259)</f>
        <v>33</v>
      </c>
      <c r="H259" s="366">
        <f t="shared" si="93"/>
        <v>165.99</v>
      </c>
      <c r="I259" s="93">
        <f>SUM('3:4'!I259)</f>
        <v>6</v>
      </c>
      <c r="J259" s="31">
        <f t="array" ref="J259">IF(ISERROR(G259/I259),"",G259/I259)</f>
        <v>5.5</v>
      </c>
      <c r="K259" s="35">
        <f t="array" ref="K259">IF(ISERROR(G259/L259),"",G259/L259)</f>
        <v>3.5483870967741931</v>
      </c>
      <c r="L259" s="87">
        <v>9.3000000000000007</v>
      </c>
      <c r="M259" s="36">
        <f t="shared" si="90"/>
        <v>2.4516129032258069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>
        <f t="shared" si="89"/>
        <v>0</v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2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01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SUM('3:4'!G260)</f>
        <v>0</v>
      </c>
      <c r="H260" s="366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2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01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SUM('3:4'!G261)</f>
        <v>0</v>
      </c>
      <c r="H261" s="366">
        <f t="shared" si="93"/>
        <v>0</v>
      </c>
      <c r="I261" s="93">
        <f>SUM('3:4'!I261)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 t="str">
        <f t="shared" si="89"/>
        <v/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2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01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SUM('3:4'!G262)</f>
        <v>0</v>
      </c>
      <c r="H262" s="366">
        <f t="shared" si="93"/>
        <v>0</v>
      </c>
      <c r="I262" s="93">
        <f>SUM('3:4'!I262)</f>
        <v>0</v>
      </c>
      <c r="J262" s="31"/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7"/>
      <c r="W262" s="33"/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06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SUM('3:4'!G263)</f>
        <v>0</v>
      </c>
      <c r="H263" s="366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7">
        <f>SUM(X263:AA263)</f>
        <v>0</v>
      </c>
      <c r="W263" s="33" t="str">
        <f>IF(ISERROR(V263/G263),"",V263/G263)</f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06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SUM('3:4'!G264)</f>
        <v>0</v>
      </c>
      <c r="H264" s="366">
        <f t="shared" si="93"/>
        <v>0</v>
      </c>
      <c r="I264" s="93">
        <f>SUM('3:4'!I264)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>
        <f>SUM(X264:AA264)</f>
        <v>0</v>
      </c>
      <c r="W264" s="33" t="str">
        <f>IF(ISERROR(V264/G264),"",V264/G264)</f>
        <v/>
      </c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6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SUM('3:4'!G265)</f>
        <v>0</v>
      </c>
      <c r="H265" s="366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6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SUM('3:4'!G266)</f>
        <v>0</v>
      </c>
      <c r="H266" s="366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6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SUM('3:4'!G267)</f>
        <v>0</v>
      </c>
      <c r="H267" s="366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6">
        <f t="shared" ref="V267:V274" si="96">SUM(X267:AA267)</f>
        <v>0</v>
      </c>
      <c r="W267" s="33" t="str">
        <f t="shared" ref="W267:W274" si="97"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73"/>
      <c r="AC267" s="54"/>
      <c r="AD267" s="372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06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SUM('3:4'!G268)</f>
        <v>0</v>
      </c>
      <c r="H268" s="366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4"/>
        <v/>
      </c>
      <c r="N268" s="31">
        <f t="shared" si="95"/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6">
        <f t="shared" si="96"/>
        <v>0</v>
      </c>
      <c r="W268" s="33" t="str">
        <f t="shared" si="97"/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73"/>
      <c r="AC268" s="54"/>
      <c r="AD268" s="372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06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SUM('3:4'!G269)</f>
        <v>0</v>
      </c>
      <c r="H269" s="366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4"/>
        <v/>
      </c>
      <c r="N269" s="31">
        <f t="shared" si="95"/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si="96"/>
        <v>0</v>
      </c>
      <c r="W269" s="33" t="str">
        <f t="shared" si="97"/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2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6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SUM('3:4'!G270)</f>
        <v>0</v>
      </c>
      <c r="H270" s="366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2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6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SUM('3:4'!G271)</f>
        <v>0</v>
      </c>
      <c r="H271" s="366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4"/>
        <v>0</v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2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6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SUM('3:4'!G272)</f>
        <v>0</v>
      </c>
      <c r="H272" s="366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4"/>
        <v>0</v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2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6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SUM('3:4'!G273)</f>
        <v>0</v>
      </c>
      <c r="H273" s="366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2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6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SUM('3:4'!G274)</f>
        <v>0</v>
      </c>
      <c r="H274" s="366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2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1">
        <v>30400026</v>
      </c>
      <c r="B275" s="190" t="s">
        <v>393</v>
      </c>
      <c r="C275" s="187" t="s">
        <v>395</v>
      </c>
      <c r="D275" s="17">
        <v>5</v>
      </c>
      <c r="E275" s="17"/>
      <c r="F275" s="6"/>
      <c r="G275" s="93">
        <f>SUM('3:4'!G275)</f>
        <v>0</v>
      </c>
      <c r="H275" s="366">
        <f t="shared" si="93"/>
        <v>0</v>
      </c>
      <c r="I275" s="93">
        <f>SUM('3:4'!I275)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/>
      <c r="W275" s="33"/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2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1">
        <v>30400028</v>
      </c>
      <c r="B276" s="190" t="s">
        <v>393</v>
      </c>
      <c r="C276" s="187" t="s">
        <v>402</v>
      </c>
      <c r="D276" s="17">
        <v>5</v>
      </c>
      <c r="E276" s="17"/>
      <c r="F276" s="6"/>
      <c r="G276" s="93">
        <f>SUM('3:4'!G276)</f>
        <v>0</v>
      </c>
      <c r="H276" s="366">
        <f t="shared" si="93"/>
        <v>0</v>
      </c>
      <c r="I276" s="93">
        <f>SUM('3:4'!I276)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/>
      <c r="W276" s="33"/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2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1">
        <v>30400027</v>
      </c>
      <c r="B277" s="190" t="s">
        <v>404</v>
      </c>
      <c r="C277" s="187" t="s">
        <v>405</v>
      </c>
      <c r="D277" s="17">
        <v>5</v>
      </c>
      <c r="E277" s="17"/>
      <c r="F277" s="6"/>
      <c r="G277" s="93">
        <f>SUM('3:4'!G277)</f>
        <v>0</v>
      </c>
      <c r="H277" s="366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2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01"/>
      <c r="B278" s="61" t="s">
        <v>342</v>
      </c>
      <c r="C278" s="187" t="s">
        <v>372</v>
      </c>
      <c r="D278" s="17">
        <v>5</v>
      </c>
      <c r="E278" s="17"/>
      <c r="F278" s="6"/>
      <c r="G278" s="93">
        <f>SUM('3:4'!G278)</f>
        <v>0</v>
      </c>
      <c r="H278" s="366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2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01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93">
        <f>SUM('3:4'!G279)</f>
        <v>0</v>
      </c>
      <c r="H279" s="366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2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01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93">
        <f>SUM('3:4'!G280)</f>
        <v>0</v>
      </c>
      <c r="H280" s="366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2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01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SUM('3:4'!G281)</f>
        <v>172</v>
      </c>
      <c r="H281" s="366">
        <f t="shared" si="93"/>
        <v>870.31999999999994</v>
      </c>
      <c r="I281" s="93">
        <f>SUM('3:4'!I281)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4"/>
        <v>-9.6774193548387899E-2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>
        <f t="shared" ref="V281:V282" si="98">SUM(X281:AA281)</f>
        <v>0</v>
      </c>
      <c r="W281" s="33">
        <f t="shared" ref="W281:W282" si="99">IF(ISERROR(V281/G281),"",V281/G281)</f>
        <v>0</v>
      </c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2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01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SUM('3:4'!G282)</f>
        <v>67</v>
      </c>
      <c r="H282" s="366">
        <f t="shared" si="93"/>
        <v>339.02</v>
      </c>
      <c r="I282" s="93">
        <f>SUM('3:4'!I282)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4"/>
        <v>-2.2580645161290214E-2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>
        <f t="shared" si="98"/>
        <v>0</v>
      </c>
      <c r="W282" s="33">
        <f t="shared" si="99"/>
        <v>0</v>
      </c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2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01">
        <v>30400004</v>
      </c>
      <c r="B283" s="215" t="s">
        <v>419</v>
      </c>
      <c r="C283" s="187" t="s">
        <v>73</v>
      </c>
      <c r="D283" s="17"/>
      <c r="E283" s="17"/>
      <c r="F283" s="6"/>
      <c r="G283" s="93">
        <f>SUM('3:4'!G283)</f>
        <v>768</v>
      </c>
      <c r="H283" s="366">
        <f t="shared" si="93"/>
        <v>0</v>
      </c>
      <c r="I283" s="93">
        <f>SUM('3:4'!I283)</f>
        <v>75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73"/>
      <c r="AC283" s="54"/>
      <c r="AD283" s="372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01">
        <v>30400003</v>
      </c>
      <c r="B284" s="215" t="s">
        <v>419</v>
      </c>
      <c r="C284" s="187" t="s">
        <v>60</v>
      </c>
      <c r="D284" s="17"/>
      <c r="E284" s="17"/>
      <c r="F284" s="6"/>
      <c r="G284" s="93">
        <f>SUM('3:4'!G284)</f>
        <v>70</v>
      </c>
      <c r="H284" s="366">
        <f t="shared" si="93"/>
        <v>0</v>
      </c>
      <c r="I284" s="93">
        <f>SUM('3:4'!I284)</f>
        <v>140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73"/>
      <c r="AC284" s="54"/>
      <c r="AD284" s="372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01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SUM('3:4'!G285)</f>
        <v>484</v>
      </c>
      <c r="H285" s="366">
        <f t="shared" si="93"/>
        <v>0</v>
      </c>
      <c r="I285" s="93">
        <f>SUM('3:4'!I285)</f>
        <v>74.5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2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01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SUM('3:4'!G286)</f>
        <v>0</v>
      </c>
      <c r="H286" s="366">
        <f t="shared" si="93"/>
        <v>0</v>
      </c>
      <c r="I286" s="93">
        <f>SUM('3:4'!I286)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93">
        <f>SUM('3:4'!O286)</f>
        <v>0</v>
      </c>
      <c r="P286" s="93">
        <f>SUM('3:4'!P286)</f>
        <v>0</v>
      </c>
      <c r="Q286" s="93">
        <f>SUM('3:4'!Q286)</f>
        <v>0</v>
      </c>
      <c r="R286" s="93">
        <f>SUM('3:4'!R286)</f>
        <v>0</v>
      </c>
      <c r="S286" s="93">
        <f>SUM('3:4'!S286)</f>
        <v>0</v>
      </c>
      <c r="T286" s="93">
        <f>SUM('3:4'!T286)</f>
        <v>0</v>
      </c>
      <c r="U286" s="93">
        <f>SUM('3:4'!U286)</f>
        <v>0</v>
      </c>
      <c r="V286" s="206">
        <f t="shared" ref="V286:V288" si="102">SUM(X286:AA286)</f>
        <v>0</v>
      </c>
      <c r="W286" s="33" t="str">
        <f t="shared" ref="W286:W310" si="103">IF(ISERROR(V286/G286),"",V286/G286)</f>
        <v/>
      </c>
      <c r="X286" s="93">
        <f>SUM('3:4'!X286)</f>
        <v>0</v>
      </c>
      <c r="Y286" s="93">
        <f>SUM('3:4'!Y286)</f>
        <v>0</v>
      </c>
      <c r="Z286" s="93">
        <f>SUM('3:4'!Z286)</f>
        <v>0</v>
      </c>
      <c r="AA286" s="93">
        <f>SUM('3:4'!AA286)</f>
        <v>0</v>
      </c>
      <c r="AB286" s="73"/>
      <c r="AC286" s="54"/>
      <c r="AD286" s="372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01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SUM('3:4'!G287)</f>
        <v>0</v>
      </c>
      <c r="H287" s="366">
        <f t="shared" si="93"/>
        <v>0</v>
      </c>
      <c r="I287" s="93">
        <f>SUM('3:4'!I287)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87">
        <v>9</v>
      </c>
      <c r="M287" s="36">
        <f t="shared" si="100"/>
        <v>0</v>
      </c>
      <c r="N287" s="31">
        <f t="shared" si="101"/>
        <v>0</v>
      </c>
      <c r="O287" s="93">
        <f>SUM('3:4'!O287)</f>
        <v>0</v>
      </c>
      <c r="P287" s="93">
        <f>SUM('3:4'!P287)</f>
        <v>0</v>
      </c>
      <c r="Q287" s="93">
        <f>SUM('3:4'!Q287)</f>
        <v>0</v>
      </c>
      <c r="R287" s="93">
        <f>SUM('3:4'!R287)</f>
        <v>0</v>
      </c>
      <c r="S287" s="93">
        <f>SUM('3:4'!S287)</f>
        <v>0</v>
      </c>
      <c r="T287" s="93">
        <f>SUM('3:4'!T287)</f>
        <v>0</v>
      </c>
      <c r="U287" s="93">
        <f>SUM('3:4'!U287)</f>
        <v>0</v>
      </c>
      <c r="V287" s="206">
        <f t="shared" si="102"/>
        <v>0</v>
      </c>
      <c r="W287" s="33" t="str">
        <f t="shared" si="103"/>
        <v/>
      </c>
      <c r="X287" s="93">
        <f>SUM('3:4'!X287)</f>
        <v>0</v>
      </c>
      <c r="Y287" s="93">
        <f>SUM('3:4'!Y287)</f>
        <v>0</v>
      </c>
      <c r="Z287" s="93">
        <f>SUM('3:4'!Z287)</f>
        <v>0</v>
      </c>
      <c r="AA287" s="93">
        <f>SUM('3:4'!AA287)</f>
        <v>0</v>
      </c>
      <c r="AB287" s="73"/>
      <c r="AC287" s="54"/>
      <c r="AD287" s="372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01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SUM('3:4'!G288)</f>
        <v>0</v>
      </c>
      <c r="H288" s="366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66">
        <f t="array" ref="K288">IF(ISERROR(G288/L288),"",G288/L288)</f>
        <v>0</v>
      </c>
      <c r="L288" s="87">
        <v>9</v>
      </c>
      <c r="M288" s="36">
        <f t="shared" si="100"/>
        <v>0</v>
      </c>
      <c r="N288" s="31">
        <f t="shared" si="101"/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si="102"/>
        <v>0</v>
      </c>
      <c r="W288" s="33" t="str">
        <f t="shared" si="103"/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2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593" t="s">
        <v>92</v>
      </c>
      <c r="B289" s="594"/>
      <c r="C289" s="361" t="s">
        <v>71</v>
      </c>
      <c r="D289" s="20"/>
      <c r="E289" s="20"/>
      <c r="F289" s="32"/>
      <c r="G289" s="30">
        <f>SUM(G255:G288)</f>
        <v>1594</v>
      </c>
      <c r="H289" s="30">
        <f>SUM(H255:H288)</f>
        <v>1375.33</v>
      </c>
      <c r="I289" s="30">
        <f>SUM(I255:I288)</f>
        <v>310.8</v>
      </c>
      <c r="J289" s="31">
        <f t="array" ref="J289">IF(ISERROR(G289/I289),"",G289/I289)</f>
        <v>5.1287001287001281</v>
      </c>
      <c r="K289" s="30">
        <f>SUM(K255:K288)</f>
        <v>18.967741935483872</v>
      </c>
      <c r="L289" s="98"/>
      <c r="M289" s="89">
        <f t="shared" ref="M289:V289" si="104">SUM(M255:M288)</f>
        <v>2.3322580645161288</v>
      </c>
      <c r="N289" s="30">
        <f t="shared" si="104"/>
        <v>0</v>
      </c>
      <c r="O289" s="91">
        <f t="shared" si="104"/>
        <v>0</v>
      </c>
      <c r="P289" s="91">
        <f t="shared" si="104"/>
        <v>0</v>
      </c>
      <c r="Q289" s="91">
        <f t="shared" si="104"/>
        <v>0</v>
      </c>
      <c r="R289" s="91">
        <f t="shared" si="104"/>
        <v>0</v>
      </c>
      <c r="S289" s="92">
        <f t="shared" si="104"/>
        <v>0</v>
      </c>
      <c r="T289" s="91">
        <f t="shared" si="104"/>
        <v>0</v>
      </c>
      <c r="U289" s="91">
        <f t="shared" si="104"/>
        <v>0</v>
      </c>
      <c r="V289" s="206">
        <f t="shared" si="104"/>
        <v>0</v>
      </c>
      <c r="W289" s="33">
        <f t="shared" si="103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75"/>
      <c r="AC289" s="70"/>
      <c r="AD289" s="372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01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SUM('3:4'!G290)</f>
        <v>0</v>
      </c>
      <c r="H290" s="366">
        <f>D290*G290</f>
        <v>0</v>
      </c>
      <c r="I290" s="93">
        <f>SUM('3:4'!I290)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ref="V290:V304" si="107">SUM(X290:AA290)</f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2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01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SUM('3:4'!G291)</f>
        <v>0</v>
      </c>
      <c r="H291" s="366">
        <f t="shared" ref="H291:H304" si="108">D291*G291</f>
        <v>0</v>
      </c>
      <c r="I291" s="93">
        <f>SUM('3:4'!I291)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5"/>
        <v>0</v>
      </c>
      <c r="N291" s="31">
        <f t="shared" si="106"/>
        <v>0</v>
      </c>
      <c r="O291" s="93">
        <f>SUM('3:4'!O291)</f>
        <v>0</v>
      </c>
      <c r="P291" s="93">
        <f>SUM('3:4'!P291)</f>
        <v>0</v>
      </c>
      <c r="Q291" s="93">
        <f>SUM('3:4'!Q291)</f>
        <v>0</v>
      </c>
      <c r="R291" s="93">
        <f>SUM('3:4'!R291)</f>
        <v>0</v>
      </c>
      <c r="S291" s="93">
        <f>SUM('3:4'!S291)</f>
        <v>0</v>
      </c>
      <c r="T291" s="93">
        <f>SUM('3:4'!T291)</f>
        <v>0</v>
      </c>
      <c r="U291" s="93">
        <f>SUM('3:4'!U291)</f>
        <v>0</v>
      </c>
      <c r="V291" s="206">
        <f t="shared" si="107"/>
        <v>0</v>
      </c>
      <c r="W291" s="33" t="str">
        <f t="shared" si="103"/>
        <v/>
      </c>
      <c r="X291" s="93">
        <f>SUM('3:4'!X291)</f>
        <v>0</v>
      </c>
      <c r="Y291" s="93">
        <f>SUM('3:4'!Y291)</f>
        <v>0</v>
      </c>
      <c r="Z291" s="93">
        <f>SUM('3:4'!Z291)</f>
        <v>0</v>
      </c>
      <c r="AA291" s="93">
        <f>SUM('3:4'!AA291)</f>
        <v>0</v>
      </c>
      <c r="AB291" s="73"/>
      <c r="AC291" s="54"/>
      <c r="AD291" s="372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01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SUM('3:4'!G292)</f>
        <v>0</v>
      </c>
      <c r="H292" s="366">
        <f t="shared" si="108"/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5"/>
        <v>0</v>
      </c>
      <c r="N292" s="31">
        <f t="shared" si="106"/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si="107"/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2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01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SUM('3:4'!G293)</f>
        <v>0</v>
      </c>
      <c r="H293" s="366">
        <f t="shared" si="108"/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2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01">
        <v>30100054</v>
      </c>
      <c r="B294" s="63" t="s">
        <v>95</v>
      </c>
      <c r="C294" s="367" t="s">
        <v>72</v>
      </c>
      <c r="D294" s="17">
        <v>5.03</v>
      </c>
      <c r="E294" s="17"/>
      <c r="F294" s="6"/>
      <c r="G294" s="93">
        <f>SUM('3:4'!G294)</f>
        <v>0</v>
      </c>
      <c r="H294" s="366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2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SUM('3:4'!G295)</f>
        <v>0</v>
      </c>
      <c r="H295" s="366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2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01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SUM('3:4'!G296)</f>
        <v>0</v>
      </c>
      <c r="H296" s="366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2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01"/>
      <c r="B297" s="63" t="s">
        <v>95</v>
      </c>
      <c r="C297" s="367" t="s">
        <v>96</v>
      </c>
      <c r="D297" s="17">
        <v>5.03</v>
      </c>
      <c r="E297" s="17"/>
      <c r="F297" s="6"/>
      <c r="G297" s="93">
        <f>SUM('3:4'!G297)</f>
        <v>0</v>
      </c>
      <c r="H297" s="366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2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01">
        <v>30101067</v>
      </c>
      <c r="B298" s="63" t="s">
        <v>97</v>
      </c>
      <c r="C298" s="367" t="s">
        <v>82</v>
      </c>
      <c r="D298" s="17">
        <v>5.03</v>
      </c>
      <c r="E298" s="17"/>
      <c r="F298" s="6"/>
      <c r="G298" s="93">
        <f>SUM('3:4'!G298)</f>
        <v>0</v>
      </c>
      <c r="H298" s="366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5"/>
        <v/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2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01">
        <v>30101068</v>
      </c>
      <c r="B299" s="63" t="s">
        <v>97</v>
      </c>
      <c r="C299" s="367" t="s">
        <v>72</v>
      </c>
      <c r="D299" s="17">
        <v>5.03</v>
      </c>
      <c r="E299" s="17"/>
      <c r="F299" s="6"/>
      <c r="G299" s="93">
        <f>SUM('3:4'!G299)</f>
        <v>0</v>
      </c>
      <c r="H299" s="366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5"/>
        <v/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2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01">
        <v>30101069</v>
      </c>
      <c r="B300" s="63" t="s">
        <v>97</v>
      </c>
      <c r="C300" s="367" t="s">
        <v>60</v>
      </c>
      <c r="D300" s="17">
        <v>5.03</v>
      </c>
      <c r="E300" s="17"/>
      <c r="F300" s="6"/>
      <c r="G300" s="93">
        <f>SUM('3:4'!G300)</f>
        <v>0</v>
      </c>
      <c r="H300" s="366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2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01">
        <v>30101070</v>
      </c>
      <c r="B301" s="63" t="s">
        <v>97</v>
      </c>
      <c r="C301" s="367" t="s">
        <v>96</v>
      </c>
      <c r="D301" s="17">
        <v>5.03</v>
      </c>
      <c r="E301" s="17"/>
      <c r="F301" s="6"/>
      <c r="G301" s="93">
        <f>SUM('3:4'!G301)</f>
        <v>0</v>
      </c>
      <c r="H301" s="366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2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01">
        <v>30101071</v>
      </c>
      <c r="B302" s="63" t="s">
        <v>97</v>
      </c>
      <c r="C302" s="367" t="s">
        <v>73</v>
      </c>
      <c r="D302" s="17">
        <v>5.03</v>
      </c>
      <c r="E302" s="17"/>
      <c r="F302" s="6"/>
      <c r="G302" s="93">
        <f>SUM('3:4'!G302)</f>
        <v>0</v>
      </c>
      <c r="H302" s="366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2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02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SUM('3:4'!G303)</f>
        <v>0</v>
      </c>
      <c r="H303" s="366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5"/>
        <v>0</v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2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02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SUM('3:4'!G304)</f>
        <v>0</v>
      </c>
      <c r="H304" s="366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5"/>
        <v>0</v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2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593" t="s">
        <v>99</v>
      </c>
      <c r="B305" s="594"/>
      <c r="C305" s="361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09">SUM(M290:M304)</f>
        <v>0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08">
        <f t="shared" si="109"/>
        <v>0</v>
      </c>
      <c r="W305" s="33" t="str">
        <f t="shared" si="103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75"/>
      <c r="AC305" s="70"/>
      <c r="AD305" s="372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SUM('3:4'!G306)</f>
        <v>498</v>
      </c>
      <c r="H306" s="366">
        <f t="shared" ref="H306:H312" si="110">D306*G306</f>
        <v>2509.92</v>
      </c>
      <c r="I306" s="93">
        <f>SUM('3:4'!I306)</f>
        <v>22</v>
      </c>
      <c r="J306" s="31">
        <f t="array" ref="J306">IF(ISERROR(G306/I306),"",G306/I306)</f>
        <v>22.636363636363637</v>
      </c>
      <c r="K306" s="35">
        <f t="array" ref="K306">IF(ISERROR(G306/L306),"",G306/L306)</f>
        <v>22.636363636363637</v>
      </c>
      <c r="L306" s="87">
        <v>22</v>
      </c>
      <c r="M306" s="36">
        <f t="shared" ref="M306:M310" si="111">IF(ISERROR(I306-K306),"",I306-K306)</f>
        <v>-0.63636363636363669</v>
      </c>
      <c r="N306" s="31">
        <f t="shared" ref="N306:N310" si="112">SUM(O306:U306)</f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ref="V306:V310" si="113">SUM(X306:AA306)</f>
        <v>0</v>
      </c>
      <c r="W306" s="33">
        <f t="shared" si="103"/>
        <v>0</v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2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2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SUM('3:4'!G307)</f>
        <v>0</v>
      </c>
      <c r="H307" s="366">
        <f t="shared" si="110"/>
        <v>0</v>
      </c>
      <c r="I307" s="93">
        <f>SUM('3:4'!I307)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1"/>
        <v>0</v>
      </c>
      <c r="N307" s="31">
        <f t="shared" si="112"/>
        <v>0</v>
      </c>
      <c r="O307" s="93">
        <f>SUM('3:4'!O307)</f>
        <v>0</v>
      </c>
      <c r="P307" s="93">
        <f>SUM('3:4'!P307)</f>
        <v>0</v>
      </c>
      <c r="Q307" s="93">
        <f>SUM('3:4'!Q307)</f>
        <v>0</v>
      </c>
      <c r="R307" s="93">
        <f>SUM('3:4'!R307)</f>
        <v>0</v>
      </c>
      <c r="S307" s="93">
        <f>SUM('3:4'!S307)</f>
        <v>0</v>
      </c>
      <c r="T307" s="93">
        <f>SUM('3:4'!T307)</f>
        <v>0</v>
      </c>
      <c r="U307" s="93">
        <f>SUM('3:4'!U307)</f>
        <v>0</v>
      </c>
      <c r="V307" s="206">
        <f t="shared" si="113"/>
        <v>0</v>
      </c>
      <c r="W307" s="33" t="str">
        <f t="shared" si="103"/>
        <v/>
      </c>
      <c r="X307" s="93">
        <f>SUM('3:4'!X307)</f>
        <v>0</v>
      </c>
      <c r="Y307" s="93">
        <f>SUM('3:4'!Y307)</f>
        <v>0</v>
      </c>
      <c r="Z307" s="93">
        <f>SUM('3:4'!Z307)</f>
        <v>0</v>
      </c>
      <c r="AA307" s="93">
        <f>SUM('3:4'!AA307)</f>
        <v>0</v>
      </c>
      <c r="AB307" s="73"/>
      <c r="AC307" s="54"/>
      <c r="AD307" s="372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2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SUM('3:4'!G308)</f>
        <v>410</v>
      </c>
      <c r="H308" s="366">
        <f t="shared" si="110"/>
        <v>2066.4</v>
      </c>
      <c r="I308" s="93">
        <f>SUM('3:4'!I308)</f>
        <v>24</v>
      </c>
      <c r="J308" s="31">
        <f t="array" ref="J308">IF(ISERROR(G308/I308),"",G308/I308)</f>
        <v>17.083333333333332</v>
      </c>
      <c r="K308" s="35">
        <f t="array" ref="K308">IF(ISERROR(G308/L308),"",G308/L308)</f>
        <v>18.636363636363637</v>
      </c>
      <c r="L308" s="87">
        <v>22</v>
      </c>
      <c r="M308" s="36">
        <f t="shared" si="111"/>
        <v>5.3636363636363633</v>
      </c>
      <c r="N308" s="31">
        <f t="shared" si="112"/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si="113"/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2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2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SUM('3:4'!G309)</f>
        <v>0</v>
      </c>
      <c r="H309" s="366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2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2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SUM('3:4'!G310)</f>
        <v>0</v>
      </c>
      <c r="H310" s="366">
        <f t="shared" si="110"/>
        <v>0</v>
      </c>
      <c r="I310" s="93">
        <f>SUM('3:4'!I310)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 t="str">
        <f t="shared" si="103"/>
        <v/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2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2">
        <v>30400019</v>
      </c>
      <c r="B311" s="192" t="s">
        <v>439</v>
      </c>
      <c r="C311" s="187" t="s">
        <v>441</v>
      </c>
      <c r="D311" s="17">
        <v>5.03</v>
      </c>
      <c r="E311" s="17"/>
      <c r="F311" s="6"/>
      <c r="G311" s="93">
        <f>SUM('3:4'!G311)</f>
        <v>0</v>
      </c>
      <c r="H311" s="366">
        <f t="shared" si="110"/>
        <v>0</v>
      </c>
      <c r="I311" s="93">
        <f>SUM('3:4'!I311)</f>
        <v>0</v>
      </c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73"/>
      <c r="AC311" s="54"/>
      <c r="AD311" s="372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2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SUM('3:4'!G312)</f>
        <v>808</v>
      </c>
      <c r="H312" s="366">
        <f t="shared" si="110"/>
        <v>4072.32</v>
      </c>
      <c r="I312" s="93">
        <f>SUM('3:4'!I312)</f>
        <v>49</v>
      </c>
      <c r="J312" s="31">
        <f t="array" ref="J312">IF(ISERROR(G312/I312),"",G312/I312)</f>
        <v>16.489795918367346</v>
      </c>
      <c r="K312" s="35">
        <f t="array" ref="K312">IF(ISERROR(G312/L312),"",G312/L312)</f>
        <v>36.727272727272727</v>
      </c>
      <c r="L312" s="87">
        <v>22</v>
      </c>
      <c r="M312" s="36">
        <f t="shared" ref="M312" si="114">IF(ISERROR(I312-K312),"",I312-K312)</f>
        <v>12.272727272727273</v>
      </c>
      <c r="N312" s="31">
        <f t="shared" ref="N312" si="115">SUM(O312:U312)</f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ref="V312" si="116">SUM(X312:AA312)</f>
        <v>0</v>
      </c>
      <c r="W312" s="33">
        <f t="shared" ref="W312:W317" si="117">IF(ISERROR(V312/G312),"",V312/G312)</f>
        <v>0</v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2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593" t="s">
        <v>102</v>
      </c>
      <c r="B313" s="594"/>
      <c r="C313" s="361" t="s">
        <v>71</v>
      </c>
      <c r="D313" s="20"/>
      <c r="E313" s="20"/>
      <c r="F313" s="32"/>
      <c r="G313" s="103">
        <f>SUM(G306:G312)</f>
        <v>1716</v>
      </c>
      <c r="H313" s="30">
        <f>SUM(H306:H312)</f>
        <v>8648.64</v>
      </c>
      <c r="I313" s="30">
        <f>SUM(I306:I312)</f>
        <v>95</v>
      </c>
      <c r="J313" s="31">
        <f t="array" ref="J313">IF(ISERROR(G313/I313),"",G313/I313)</f>
        <v>18.063157894736843</v>
      </c>
      <c r="K313" s="30">
        <f>SUM(K306:K312)</f>
        <v>78</v>
      </c>
      <c r="L313" s="98"/>
      <c r="M313" s="89">
        <f>SUM(M306:M312)</f>
        <v>17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17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75"/>
      <c r="AC313" s="70"/>
      <c r="AD313" s="372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1">
        <v>30700013</v>
      </c>
      <c r="B314" s="64" t="s">
        <v>103</v>
      </c>
      <c r="C314" s="360"/>
      <c r="D314" s="17">
        <v>3.65</v>
      </c>
      <c r="E314" s="17"/>
      <c r="F314" s="53"/>
      <c r="G314" s="93">
        <f>SUM('3:4'!G314)</f>
        <v>0</v>
      </c>
      <c r="H314" s="366">
        <f>D314*G314</f>
        <v>0</v>
      </c>
      <c r="I314" s="93">
        <f>SUM('3:4'!I314)</f>
        <v>0</v>
      </c>
      <c r="J314" s="31" t="str">
        <f t="array" ref="J314">IF(ISERROR(G314/I314),"",G314/I314)</f>
        <v/>
      </c>
      <c r="K314" s="366">
        <f t="array" ref="K314">IF(ISERROR(G314/L314),"",G314/L314)</f>
        <v>0</v>
      </c>
      <c r="L314" s="87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93">
        <f>SUM('3:4'!O314)</f>
        <v>0</v>
      </c>
      <c r="P314" s="93">
        <f>SUM('3:4'!P314)</f>
        <v>0</v>
      </c>
      <c r="Q314" s="93">
        <f>SUM('3:4'!Q314)</f>
        <v>0</v>
      </c>
      <c r="R314" s="93">
        <f>SUM('3:4'!R314)</f>
        <v>0</v>
      </c>
      <c r="S314" s="93">
        <f>SUM('3:4'!S314)</f>
        <v>0</v>
      </c>
      <c r="T314" s="93">
        <f>SUM('3:4'!T314)</f>
        <v>0</v>
      </c>
      <c r="U314" s="93">
        <f>SUM('3:4'!U314)</f>
        <v>0</v>
      </c>
      <c r="V314" s="206">
        <f t="shared" ref="V314:V317" si="120">SUM(X314:AA314)</f>
        <v>0</v>
      </c>
      <c r="W314" s="33" t="str">
        <f t="shared" si="117"/>
        <v/>
      </c>
      <c r="X314" s="93">
        <f>SUM('3:4'!X314)</f>
        <v>0</v>
      </c>
      <c r="Y314" s="93">
        <f>SUM('3:4'!Y314)</f>
        <v>0</v>
      </c>
      <c r="Z314" s="93">
        <f>SUM('3:4'!Z314)</f>
        <v>0</v>
      </c>
      <c r="AA314" s="93">
        <f>SUM('3:4'!AA314)</f>
        <v>0</v>
      </c>
      <c r="AB314" s="73"/>
      <c r="AC314" s="54"/>
      <c r="AD314" s="37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1">
        <v>30700014</v>
      </c>
      <c r="B315" s="64" t="s">
        <v>0</v>
      </c>
      <c r="C315" s="360"/>
      <c r="D315" s="17">
        <v>6.58</v>
      </c>
      <c r="E315" s="17"/>
      <c r="F315" s="6"/>
      <c r="G315" s="93">
        <f>SUM('3:4'!G315)</f>
        <v>0</v>
      </c>
      <c r="H315" s="366">
        <f t="shared" ref="H315:H327" si="121">D315*G315</f>
        <v>0</v>
      </c>
      <c r="I315" s="93">
        <f>SUM('3:4'!I315)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8"/>
        <v>0</v>
      </c>
      <c r="N315" s="31">
        <f t="shared" si="119"/>
        <v>0</v>
      </c>
      <c r="O315" s="93">
        <f>SUM('3:4'!O315)</f>
        <v>0</v>
      </c>
      <c r="P315" s="93">
        <f>SUM('3:4'!P315)</f>
        <v>0</v>
      </c>
      <c r="Q315" s="93">
        <f>SUM('3:4'!Q315)</f>
        <v>0</v>
      </c>
      <c r="R315" s="93">
        <f>SUM('3:4'!R315)</f>
        <v>0</v>
      </c>
      <c r="S315" s="93">
        <f>SUM('3:4'!S315)</f>
        <v>0</v>
      </c>
      <c r="T315" s="93">
        <f>SUM('3:4'!T315)</f>
        <v>0</v>
      </c>
      <c r="U315" s="93">
        <f>SUM('3:4'!U315)</f>
        <v>0</v>
      </c>
      <c r="V315" s="206">
        <f t="shared" si="120"/>
        <v>0</v>
      </c>
      <c r="W315" s="33" t="str">
        <f t="shared" si="117"/>
        <v/>
      </c>
      <c r="X315" s="93">
        <f>SUM('3:4'!X315)</f>
        <v>0</v>
      </c>
      <c r="Y315" s="93">
        <f>SUM('3:4'!Y315)</f>
        <v>0</v>
      </c>
      <c r="Z315" s="93">
        <f>SUM('3:4'!Z315)</f>
        <v>0</v>
      </c>
      <c r="AA315" s="93">
        <f>SUM('3:4'!AA315)</f>
        <v>0</v>
      </c>
      <c r="AB315" s="73"/>
      <c r="AC315" s="54"/>
      <c r="AD315" s="372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1">
        <v>30700016</v>
      </c>
      <c r="B316" s="64" t="s">
        <v>1</v>
      </c>
      <c r="C316" s="360"/>
      <c r="D316" s="17">
        <v>7.8</v>
      </c>
      <c r="E316" s="17"/>
      <c r="F316" s="6"/>
      <c r="G316" s="93">
        <f>SUM('3:4'!G316)</f>
        <v>278</v>
      </c>
      <c r="H316" s="366">
        <f t="shared" si="121"/>
        <v>2168.4</v>
      </c>
      <c r="I316" s="93">
        <f>SUM('3:4'!I316)</f>
        <v>134.5</v>
      </c>
      <c r="J316" s="31">
        <f t="array" ref="J316">IF(ISERROR(G316/I316),"",G316/I316)</f>
        <v>2.0669144981412639</v>
      </c>
      <c r="K316" s="35">
        <f t="array" ref="K316">IF(ISERROR(G316/L316),"",G316/L316)</f>
        <v>60.434782608695656</v>
      </c>
      <c r="L316" s="87">
        <v>4.5999999999999996</v>
      </c>
      <c r="M316" s="36">
        <f t="shared" si="118"/>
        <v>74.065217391304344</v>
      </c>
      <c r="N316" s="31">
        <f t="shared" si="119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20"/>
        <v>0</v>
      </c>
      <c r="W316" s="33">
        <f t="shared" si="117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1">
        <v>30700017</v>
      </c>
      <c r="B317" s="64" t="s">
        <v>2</v>
      </c>
      <c r="C317" s="360"/>
      <c r="D317" s="17">
        <v>4.4000000000000004</v>
      </c>
      <c r="E317" s="17"/>
      <c r="F317" s="6"/>
      <c r="G317" s="93">
        <f>SUM('3:4'!G317)</f>
        <v>243</v>
      </c>
      <c r="H317" s="366">
        <f t="shared" si="121"/>
        <v>1069.2</v>
      </c>
      <c r="I317" s="93">
        <f>SUM('3:4'!I317)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8"/>
        <v>0.10344827586207117</v>
      </c>
      <c r="N317" s="31">
        <f t="shared" si="119"/>
        <v>0</v>
      </c>
      <c r="O317" s="93">
        <f>SUM('3:4'!O317)</f>
        <v>0</v>
      </c>
      <c r="P317" s="93">
        <f>SUM('3:4'!P317)</f>
        <v>0</v>
      </c>
      <c r="Q317" s="93">
        <f>SUM('3:4'!Q317)</f>
        <v>0</v>
      </c>
      <c r="R317" s="93">
        <f>SUM('3:4'!R317)</f>
        <v>0</v>
      </c>
      <c r="S317" s="93">
        <f>SUM('3:4'!S317)</f>
        <v>0</v>
      </c>
      <c r="T317" s="93">
        <f>SUM('3:4'!T317)</f>
        <v>0</v>
      </c>
      <c r="U317" s="93">
        <f>SUM('3:4'!U317)</f>
        <v>0</v>
      </c>
      <c r="V317" s="206">
        <f t="shared" si="120"/>
        <v>0</v>
      </c>
      <c r="W317" s="33">
        <f t="shared" si="117"/>
        <v>0</v>
      </c>
      <c r="X317" s="93">
        <f>SUM('3:4'!X317)</f>
        <v>0</v>
      </c>
      <c r="Y317" s="93">
        <f>SUM('3:4'!Y317)</f>
        <v>0</v>
      </c>
      <c r="Z317" s="93">
        <f>SUM('3:4'!Z317)</f>
        <v>0</v>
      </c>
      <c r="AA317" s="93">
        <f>SUM('3:4'!AA317)</f>
        <v>0</v>
      </c>
      <c r="AB317" s="73"/>
      <c r="AC317" s="54"/>
      <c r="AD317" s="372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1">
        <v>30700001</v>
      </c>
      <c r="B318" s="191" t="s">
        <v>359</v>
      </c>
      <c r="C318" s="360"/>
      <c r="D318" s="17"/>
      <c r="E318" s="17"/>
      <c r="F318" s="6"/>
      <c r="G318" s="93">
        <f>SUM('3:4'!G318)</f>
        <v>0</v>
      </c>
      <c r="H318" s="366">
        <f t="shared" si="121"/>
        <v>0</v>
      </c>
      <c r="I318" s="93">
        <f>SUM('3:4'!I318)</f>
        <v>0</v>
      </c>
      <c r="J318" s="31"/>
      <c r="K318" s="35"/>
      <c r="L318" s="87">
        <v>6</v>
      </c>
      <c r="M318" s="36"/>
      <c r="N318" s="31"/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/>
      <c r="W318" s="33"/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2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07"/>
      <c r="B319" s="66" t="s">
        <v>104</v>
      </c>
      <c r="C319" s="360" t="s">
        <v>53</v>
      </c>
      <c r="D319" s="17">
        <v>6.04</v>
      </c>
      <c r="E319" s="17"/>
      <c r="F319" s="6"/>
      <c r="G319" s="93">
        <f>SUM('3:4'!G319)</f>
        <v>0</v>
      </c>
      <c r="H319" s="366">
        <f t="shared" si="121"/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ref="V319:V320" si="124">SUM(X319:AA319)</f>
        <v>0</v>
      </c>
      <c r="W319" s="33" t="str">
        <f t="shared" ref="W319:W320" si="125">IF(ISERROR(V319/G319),"",V319/G319)</f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2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07">
        <v>30700019</v>
      </c>
      <c r="B320" s="66" t="s">
        <v>104</v>
      </c>
      <c r="C320" s="360" t="s">
        <v>60</v>
      </c>
      <c r="D320" s="17">
        <v>6.04</v>
      </c>
      <c r="E320" s="17"/>
      <c r="F320" s="6"/>
      <c r="G320" s="93">
        <f>SUM('3:4'!G320)</f>
        <v>0</v>
      </c>
      <c r="H320" s="366">
        <f t="shared" si="121"/>
        <v>0</v>
      </c>
      <c r="I320" s="93">
        <f>SUM('3:4'!I320)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2"/>
        <v>0</v>
      </c>
      <c r="N320" s="31">
        <f t="shared" si="123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4"/>
        <v>0</v>
      </c>
      <c r="W320" s="33" t="str">
        <f t="shared" si="125"/>
        <v/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2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07">
        <v>30601015</v>
      </c>
      <c r="B321" s="283" t="s">
        <v>443</v>
      </c>
      <c r="C321" s="360" t="s">
        <v>53</v>
      </c>
      <c r="D321" s="17">
        <v>6</v>
      </c>
      <c r="E321" s="17"/>
      <c r="F321" s="6"/>
      <c r="G321" s="93">
        <f>SUM('3:4'!G321)</f>
        <v>0</v>
      </c>
      <c r="H321" s="366">
        <f t="shared" si="121"/>
        <v>0</v>
      </c>
      <c r="I321" s="93">
        <f>SUM('3:4'!I321)</f>
        <v>0</v>
      </c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73"/>
      <c r="AC321" s="54"/>
      <c r="AD321" s="372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07">
        <v>30101016</v>
      </c>
      <c r="B322" s="283" t="s">
        <v>443</v>
      </c>
      <c r="C322" s="360" t="s">
        <v>60</v>
      </c>
      <c r="D322" s="17">
        <v>6</v>
      </c>
      <c r="E322" s="17"/>
      <c r="F322" s="6"/>
      <c r="G322" s="93">
        <f>SUM('3:4'!G322)</f>
        <v>0</v>
      </c>
      <c r="H322" s="366">
        <f t="shared" si="121"/>
        <v>0</v>
      </c>
      <c r="I322" s="93">
        <f>SUM('3:4'!I322)</f>
        <v>0</v>
      </c>
      <c r="J322" s="31"/>
      <c r="K322" s="35">
        <f t="array" ref="K322">IF(ISERROR(G322/L322),"",G322/L322)</f>
        <v>0</v>
      </c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2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366">
        <f t="shared" si="121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73"/>
      <c r="AC323" s="54"/>
      <c r="AD323" s="372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SUM('3:4'!G324)</f>
        <v>0</v>
      </c>
      <c r="H324" s="366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ref="V324" si="128">SUM(X324:AA324)</f>
        <v>0</v>
      </c>
      <c r="W324" s="33" t="str">
        <f t="shared" ref="W324" si="129">IF(ISERROR(V324/G324),"",V324/G324)</f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2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1">
        <v>30700015</v>
      </c>
      <c r="B325" s="362" t="s">
        <v>159</v>
      </c>
      <c r="C325" s="16"/>
      <c r="D325" s="17">
        <v>4.5</v>
      </c>
      <c r="E325" s="17"/>
      <c r="F325" s="6"/>
      <c r="G325" s="93">
        <f>SUM('3:4'!G325)</f>
        <v>0</v>
      </c>
      <c r="H325" s="366">
        <f t="shared" si="121"/>
        <v>0</v>
      </c>
      <c r="I325" s="93">
        <f>SUM('3:4'!I325)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SUM('3:4'!O325)</f>
        <v>0</v>
      </c>
      <c r="P325" s="93">
        <f>SUM('3:4'!P325)</f>
        <v>0</v>
      </c>
      <c r="Q325" s="93">
        <f>SUM('3:4'!Q325)</f>
        <v>0</v>
      </c>
      <c r="R325" s="93">
        <f>SUM('3:4'!R325)</f>
        <v>0</v>
      </c>
      <c r="S325" s="93">
        <f>SUM('3:4'!S325)</f>
        <v>0</v>
      </c>
      <c r="T325" s="93">
        <f>SUM('3:4'!T325)</f>
        <v>0</v>
      </c>
      <c r="U325" s="93">
        <f>SUM('3:4'!U325)</f>
        <v>0</v>
      </c>
      <c r="V325" s="206"/>
      <c r="W325" s="33"/>
      <c r="X325" s="93">
        <f>SUM('3:4'!X325)</f>
        <v>0</v>
      </c>
      <c r="Y325" s="93">
        <f>SUM('3:4'!Y325)</f>
        <v>0</v>
      </c>
      <c r="Z325" s="93">
        <f>SUM('3:4'!Z325)</f>
        <v>0</v>
      </c>
      <c r="AA325" s="93">
        <f>SUM('3:4'!AA325)</f>
        <v>0</v>
      </c>
      <c r="AB325" s="73"/>
      <c r="AC325" s="54"/>
      <c r="AD325" s="372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1">
        <v>30700012</v>
      </c>
      <c r="B326" s="362" t="s">
        <v>160</v>
      </c>
      <c r="C326" s="16"/>
      <c r="D326" s="17">
        <v>4.5</v>
      </c>
      <c r="E326" s="17"/>
      <c r="F326" s="6"/>
      <c r="G326" s="93">
        <f>SUM('3:4'!G326)</f>
        <v>0</v>
      </c>
      <c r="H326" s="366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2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1"/>
      <c r="B327" s="199" t="s">
        <v>438</v>
      </c>
      <c r="C327" s="16"/>
      <c r="D327" s="17">
        <v>4.5</v>
      </c>
      <c r="E327" s="17"/>
      <c r="F327" s="6"/>
      <c r="G327" s="93">
        <f>SUM('3:4'!G327)</f>
        <v>0</v>
      </c>
      <c r="H327" s="366">
        <f t="shared" si="121"/>
        <v>0</v>
      </c>
      <c r="I327" s="93">
        <f>SUM('3:4'!I327)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SUM('3:4'!O327)</f>
        <v>0</v>
      </c>
      <c r="P327" s="93">
        <f>SUM('3:4'!P327)</f>
        <v>0</v>
      </c>
      <c r="Q327" s="93">
        <f>SUM('3:4'!Q327)</f>
        <v>0</v>
      </c>
      <c r="R327" s="93">
        <f>SUM('3:4'!R327)</f>
        <v>0</v>
      </c>
      <c r="S327" s="93">
        <f>SUM('3:4'!S327)</f>
        <v>0</v>
      </c>
      <c r="T327" s="93">
        <f>SUM('3:4'!T327)</f>
        <v>0</v>
      </c>
      <c r="U327" s="93">
        <f>SUM('3:4'!U327)</f>
        <v>0</v>
      </c>
      <c r="V327" s="206"/>
      <c r="W327" s="33"/>
      <c r="X327" s="93">
        <f>SUM('3:4'!X327)</f>
        <v>0</v>
      </c>
      <c r="Y327" s="93">
        <f>SUM('3:4'!Y327)</f>
        <v>0</v>
      </c>
      <c r="Z327" s="93">
        <f>SUM('3:4'!Z327)</f>
        <v>0</v>
      </c>
      <c r="AA327" s="93">
        <f>SUM('3:4'!AA327)</f>
        <v>0</v>
      </c>
      <c r="AB327" s="73"/>
      <c r="AC327" s="54"/>
      <c r="AD327" s="372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593" t="s">
        <v>106</v>
      </c>
      <c r="B328" s="594"/>
      <c r="C328" s="361" t="s">
        <v>71</v>
      </c>
      <c r="D328" s="20"/>
      <c r="E328" s="20"/>
      <c r="F328" s="32"/>
      <c r="G328" s="94">
        <f>SUM(G314:G327)</f>
        <v>521</v>
      </c>
      <c r="H328" s="30">
        <f>SUM(H314:H327)</f>
        <v>3237.6000000000004</v>
      </c>
      <c r="I328" s="30">
        <f>SUM(I314:I327)</f>
        <v>176.5</v>
      </c>
      <c r="J328" s="31">
        <f t="array" ref="J328">IF(ISERROR(G328/I328),"",G328/I328)</f>
        <v>2.951841359773371</v>
      </c>
      <c r="K328" s="30">
        <f>SUM(K314:K324)</f>
        <v>102.33133433283359</v>
      </c>
      <c r="L328" s="98"/>
      <c r="M328" s="89">
        <f t="shared" ref="M328:V328" si="130">SUM(M314:M324)</f>
        <v>74.168665667166408</v>
      </c>
      <c r="N328" s="20">
        <f t="shared" si="130"/>
        <v>0</v>
      </c>
      <c r="O328" s="91">
        <f t="shared" si="130"/>
        <v>0</v>
      </c>
      <c r="P328" s="91">
        <f t="shared" si="130"/>
        <v>0</v>
      </c>
      <c r="Q328" s="91">
        <f t="shared" si="130"/>
        <v>0</v>
      </c>
      <c r="R328" s="91">
        <f t="shared" si="130"/>
        <v>0</v>
      </c>
      <c r="S328" s="92">
        <f t="shared" si="130"/>
        <v>0</v>
      </c>
      <c r="T328" s="91">
        <f t="shared" si="130"/>
        <v>0</v>
      </c>
      <c r="U328" s="91">
        <f t="shared" si="130"/>
        <v>0</v>
      </c>
      <c r="V328" s="206">
        <f t="shared" si="130"/>
        <v>0</v>
      </c>
      <c r="W328" s="33">
        <f t="shared" ref="W328" si="131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595" t="s">
        <v>108</v>
      </c>
      <c r="B329" s="596"/>
      <c r="C329" s="596"/>
      <c r="D329" s="596"/>
      <c r="E329" s="596"/>
      <c r="F329" s="597"/>
      <c r="G329" s="193">
        <f>SUM(G196,G254,G289,G305,G313,G328)</f>
        <v>3831</v>
      </c>
      <c r="H329" s="193">
        <f>SUM(H196,H254,H289,H305,H313,H328)</f>
        <v>13261.57</v>
      </c>
      <c r="I329" s="193">
        <f>SUM(I196,I254,I289,I305,I313,I328)</f>
        <v>582.29999999999995</v>
      </c>
      <c r="J329" s="52">
        <f t="array" ref="J329">IF(ISERROR(G329/I329),"",G329/I329)</f>
        <v>6.5790829469345704</v>
      </c>
      <c r="K329" s="193">
        <f>SUM(K196,K254,K289,K305,K313,K328)</f>
        <v>199.29907626831746</v>
      </c>
      <c r="L329" s="52">
        <f>IF(ISERROR(G329/K329),"",G329/K329)</f>
        <v>19.22236706627934</v>
      </c>
      <c r="M329" s="193">
        <f t="shared" ref="M329:AA329" si="132">SUM(M196,M254,M289,M305,M313,M328)</f>
        <v>93.500923731682533</v>
      </c>
      <c r="N329" s="193">
        <f t="shared" si="132"/>
        <v>0</v>
      </c>
      <c r="O329" s="193">
        <f t="shared" si="132"/>
        <v>0</v>
      </c>
      <c r="P329" s="193">
        <f t="shared" si="132"/>
        <v>0</v>
      </c>
      <c r="Q329" s="193">
        <f t="shared" si="132"/>
        <v>0</v>
      </c>
      <c r="R329" s="193">
        <f t="shared" si="132"/>
        <v>0</v>
      </c>
      <c r="S329" s="193">
        <f t="shared" si="132"/>
        <v>0</v>
      </c>
      <c r="T329" s="193">
        <f t="shared" si="132"/>
        <v>0</v>
      </c>
      <c r="U329" s="193">
        <f t="shared" si="132"/>
        <v>0</v>
      </c>
      <c r="V329" s="193">
        <f t="shared" si="132"/>
        <v>0</v>
      </c>
      <c r="W329" s="193">
        <f t="shared" si="132"/>
        <v>0</v>
      </c>
      <c r="X329" s="193">
        <f t="shared" si="132"/>
        <v>0</v>
      </c>
      <c r="Y329" s="193">
        <f t="shared" si="132"/>
        <v>0</v>
      </c>
      <c r="Z329" s="193">
        <f t="shared" si="132"/>
        <v>0</v>
      </c>
      <c r="AA329" s="193">
        <f t="shared" si="132"/>
        <v>0</v>
      </c>
      <c r="AB329" s="76"/>
      <c r="AC329" s="71"/>
      <c r="AD329" s="372"/>
      <c r="AE329" s="77"/>
      <c r="AF329" s="77"/>
      <c r="AG329" s="77"/>
      <c r="AH329" s="77"/>
      <c r="AI329" s="57"/>
      <c r="AJ329" s="57"/>
      <c r="AK329" s="57"/>
      <c r="AL329" s="598"/>
      <c r="AM329" s="598"/>
      <c r="AN329" s="598"/>
      <c r="AO329" s="598"/>
      <c r="AP329" s="598"/>
      <c r="AQ329" s="598"/>
      <c r="AR329" s="598"/>
      <c r="AS329" s="598"/>
      <c r="AT329" s="598"/>
      <c r="AU329" s="598"/>
      <c r="AV329" s="598"/>
      <c r="AW329" s="598"/>
      <c r="AX329" s="598"/>
      <c r="AY329" s="598"/>
      <c r="AZ329" s="598"/>
      <c r="BA329" s="598"/>
    </row>
    <row r="330" spans="1:53" ht="15.75" customHeight="1">
      <c r="A330" s="501" t="s">
        <v>503</v>
      </c>
      <c r="B330" s="364" t="s">
        <v>110</v>
      </c>
      <c r="C330" s="576" t="s">
        <v>111</v>
      </c>
      <c r="D330" s="576"/>
      <c r="E330" s="586" t="s">
        <v>112</v>
      </c>
      <c r="F330" s="586"/>
      <c r="G330" s="556" t="s">
        <v>113</v>
      </c>
      <c r="H330" s="556"/>
      <c r="I330" s="586" t="s">
        <v>114</v>
      </c>
      <c r="J330" s="586"/>
      <c r="K330" s="586" t="s">
        <v>36</v>
      </c>
      <c r="L330" s="586"/>
      <c r="M330" s="586" t="s">
        <v>115</v>
      </c>
      <c r="N330" s="586"/>
      <c r="O330" s="586" t="s">
        <v>116</v>
      </c>
      <c r="P330" s="556" t="s">
        <v>117</v>
      </c>
      <c r="Q330" s="556"/>
      <c r="R330" s="556" t="s">
        <v>36</v>
      </c>
      <c r="S330" s="556"/>
      <c r="T330" s="556" t="s">
        <v>118</v>
      </c>
      <c r="U330" s="556"/>
      <c r="V330" s="556" t="s">
        <v>119</v>
      </c>
      <c r="W330" s="556"/>
      <c r="X330" s="556" t="s">
        <v>36</v>
      </c>
      <c r="Y330" s="556"/>
      <c r="Z330" s="556" t="s">
        <v>118</v>
      </c>
      <c r="AA330" s="556"/>
      <c r="AB330" s="12"/>
      <c r="AC330" s="12"/>
      <c r="AD330" s="12"/>
      <c r="AE330" s="3"/>
      <c r="AF330" s="3"/>
      <c r="AG330" s="3"/>
      <c r="AH330" s="370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02"/>
      <c r="B331" s="364" t="s">
        <v>120</v>
      </c>
      <c r="C331" s="591">
        <f>SUM('3:4'!C331)</f>
        <v>2</v>
      </c>
      <c r="D331" s="592"/>
      <c r="E331" s="590">
        <f>D331*11</f>
        <v>0</v>
      </c>
      <c r="F331" s="590"/>
      <c r="G331" s="591">
        <f>SUM('3:4'!G331)</f>
        <v>2</v>
      </c>
      <c r="H331" s="592"/>
      <c r="I331" s="586">
        <f>G331*11</f>
        <v>22</v>
      </c>
      <c r="J331" s="586"/>
      <c r="K331" s="586">
        <f>E331-I331</f>
        <v>-22</v>
      </c>
      <c r="L331" s="586"/>
      <c r="M331" s="588" t="str">
        <f>IF(ISERROR(K331/E331),"",K331/E331)</f>
        <v/>
      </c>
      <c r="N331" s="588"/>
      <c r="O331" s="586"/>
      <c r="P331" s="556" t="s">
        <v>70</v>
      </c>
      <c r="Q331" s="556"/>
      <c r="R331" s="579">
        <f>SUM(O196:U196)</f>
        <v>0</v>
      </c>
      <c r="S331" s="579"/>
      <c r="T331" s="587" t="str">
        <f t="array" ref="T331">IF(ISERROR(R331/R338),"",R331/R338)</f>
        <v/>
      </c>
      <c r="U331" s="587"/>
      <c r="V331" s="556" t="s">
        <v>41</v>
      </c>
      <c r="W331" s="556"/>
      <c r="X331" s="567">
        <f>SUM(P195,P253,P288,P304,P312,P327)</f>
        <v>0</v>
      </c>
      <c r="Y331" s="566"/>
      <c r="Z331" s="587" t="str">
        <f t="array" ref="Z331">IF(ISERROR(X331/X338),"",X331/X338)</f>
        <v/>
      </c>
      <c r="AA331" s="587"/>
      <c r="AB331" s="12"/>
      <c r="AC331" s="22"/>
      <c r="AD331" s="22"/>
      <c r="AE331" s="3"/>
      <c r="AF331" s="3"/>
      <c r="AG331" s="3"/>
      <c r="AH331" s="372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02"/>
      <c r="B332" s="364" t="s">
        <v>121</v>
      </c>
      <c r="C332" s="591">
        <f>SUM('3:4'!C332)</f>
        <v>0</v>
      </c>
      <c r="D332" s="592"/>
      <c r="E332" s="590">
        <f>D332*11</f>
        <v>0</v>
      </c>
      <c r="F332" s="590"/>
      <c r="G332" s="591">
        <f>SUM('3:4'!G332)</f>
        <v>0</v>
      </c>
      <c r="H332" s="592"/>
      <c r="I332" s="586">
        <f>G332*11</f>
        <v>0</v>
      </c>
      <c r="J332" s="586"/>
      <c r="K332" s="586">
        <f>E332-I332</f>
        <v>0</v>
      </c>
      <c r="L332" s="586"/>
      <c r="M332" s="588" t="str">
        <f>IF(ISERROR(K332/E332),"",K332/E332)</f>
        <v/>
      </c>
      <c r="N332" s="588"/>
      <c r="O332" s="586"/>
      <c r="P332" s="556" t="s">
        <v>86</v>
      </c>
      <c r="Q332" s="556"/>
      <c r="R332" s="579">
        <f>SUM(O254:U254)</f>
        <v>0</v>
      </c>
      <c r="S332" s="579"/>
      <c r="T332" s="587" t="str">
        <f>IF(ISERROR(R332/R338),"",R332/R338)</f>
        <v/>
      </c>
      <c r="U332" s="587"/>
      <c r="V332" s="556" t="s">
        <v>42</v>
      </c>
      <c r="W332" s="556"/>
      <c r="X332" s="567">
        <f>SUM(P196,P254,P289,P305,P313,P328)</f>
        <v>0</v>
      </c>
      <c r="Y332" s="566"/>
      <c r="Z332" s="587" t="str">
        <f>IF(ISERROR(X332/X338),"",X332/X338)</f>
        <v/>
      </c>
      <c r="AA332" s="587"/>
      <c r="AB332" s="12"/>
      <c r="AC332" s="22"/>
      <c r="AD332" s="22"/>
      <c r="AE332" s="3"/>
      <c r="AF332" s="3"/>
      <c r="AG332" s="3"/>
      <c r="AH332" s="372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02"/>
      <c r="B333" s="364" t="s">
        <v>122</v>
      </c>
      <c r="C333" s="591">
        <f>SUM('3:4'!C333)</f>
        <v>0</v>
      </c>
      <c r="D333" s="592"/>
      <c r="E333" s="590">
        <f>D333*11</f>
        <v>0</v>
      </c>
      <c r="F333" s="590"/>
      <c r="G333" s="591">
        <f>SUM('3:4'!G333)</f>
        <v>2</v>
      </c>
      <c r="H333" s="592"/>
      <c r="I333" s="586">
        <f>G333*8</f>
        <v>16</v>
      </c>
      <c r="J333" s="586"/>
      <c r="K333" s="586">
        <f>E333-I333</f>
        <v>-16</v>
      </c>
      <c r="L333" s="586"/>
      <c r="M333" s="588" t="str">
        <f>IF(ISERROR(K333/E333),"",K333/E333)</f>
        <v/>
      </c>
      <c r="N333" s="588"/>
      <c r="O333" s="586"/>
      <c r="P333" s="556" t="s">
        <v>92</v>
      </c>
      <c r="Q333" s="556"/>
      <c r="R333" s="579">
        <f>SUM(O289:U289)</f>
        <v>0</v>
      </c>
      <c r="S333" s="579"/>
      <c r="T333" s="587" t="str">
        <f>IF(ISERROR(R333/R338),"",R333/R338)</f>
        <v/>
      </c>
      <c r="U333" s="587"/>
      <c r="V333" s="556" t="s">
        <v>43</v>
      </c>
      <c r="W333" s="556"/>
      <c r="X333" s="567">
        <f>SUM(P197,P255,P290,P306,P314,P329)</f>
        <v>0</v>
      </c>
      <c r="Y333" s="566"/>
      <c r="Z333" s="587" t="str">
        <f>IF(ISERROR(X333/X338),"",X333/X338)</f>
        <v/>
      </c>
      <c r="AA333" s="587"/>
      <c r="AB333" s="12"/>
      <c r="AC333" s="22"/>
      <c r="AD333" s="22"/>
      <c r="AE333" s="3"/>
      <c r="AF333" s="3"/>
      <c r="AG333" s="372"/>
      <c r="AH333" s="372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02"/>
      <c r="B334" s="364" t="s">
        <v>47</v>
      </c>
      <c r="C334" s="591">
        <f>SUM('3:4'!C334)</f>
        <v>2</v>
      </c>
      <c r="D334" s="592"/>
      <c r="E334" s="590">
        <f>D334*11</f>
        <v>0</v>
      </c>
      <c r="F334" s="590"/>
      <c r="G334" s="591">
        <f>SUM('3:4'!G334)</f>
        <v>2</v>
      </c>
      <c r="H334" s="592"/>
      <c r="I334" s="586">
        <f>G334*11</f>
        <v>22</v>
      </c>
      <c r="J334" s="586"/>
      <c r="K334" s="586">
        <f>E334-I334</f>
        <v>-22</v>
      </c>
      <c r="L334" s="586"/>
      <c r="M334" s="588" t="str">
        <f>IF(ISERROR(K334/E334),"",K334/E334)</f>
        <v/>
      </c>
      <c r="N334" s="588"/>
      <c r="O334" s="586"/>
      <c r="P334" s="556" t="s">
        <v>99</v>
      </c>
      <c r="Q334" s="556"/>
      <c r="R334" s="579">
        <f>SUM(O305:U305)</f>
        <v>0</v>
      </c>
      <c r="S334" s="579"/>
      <c r="T334" s="587" t="str">
        <f>IF(ISERROR(R334/R338),"",R334/R338)</f>
        <v/>
      </c>
      <c r="U334" s="587"/>
      <c r="V334" s="556" t="s">
        <v>44</v>
      </c>
      <c r="W334" s="556"/>
      <c r="X334" s="567">
        <f>SUM(P199,P256,P291,P307,P315,P330)</f>
        <v>0</v>
      </c>
      <c r="Y334" s="566"/>
      <c r="Z334" s="587" t="str">
        <f>IF(ISERROR(X334/X338),"",X334/X338)</f>
        <v/>
      </c>
      <c r="AA334" s="587"/>
      <c r="AB334" s="12"/>
      <c r="AC334" s="22"/>
      <c r="AD334" s="22"/>
      <c r="AE334" s="3"/>
      <c r="AF334" s="3"/>
      <c r="AG334" s="372"/>
      <c r="AH334" s="372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03"/>
      <c r="B335" s="364" t="s">
        <v>123</v>
      </c>
      <c r="C335" s="589">
        <f>SUM(C331:D334)</f>
        <v>4</v>
      </c>
      <c r="D335" s="586"/>
      <c r="E335" s="590">
        <f>SUM(F331:F334)</f>
        <v>0</v>
      </c>
      <c r="F335" s="586"/>
      <c r="G335" s="589">
        <f>SUM(G331:H334)</f>
        <v>6</v>
      </c>
      <c r="H335" s="586"/>
      <c r="I335" s="586">
        <f>SUM(I331:J334)</f>
        <v>60</v>
      </c>
      <c r="J335" s="586"/>
      <c r="K335" s="586">
        <f>SUM(K331:L334)</f>
        <v>-60</v>
      </c>
      <c r="L335" s="586"/>
      <c r="M335" s="588" t="str">
        <f>IF(ISERROR(K335/E335),"",K335/E335)</f>
        <v/>
      </c>
      <c r="N335" s="588"/>
      <c r="O335" s="586"/>
      <c r="P335" s="556" t="s">
        <v>102</v>
      </c>
      <c r="Q335" s="556"/>
      <c r="R335" s="579">
        <f>SUM(O313:U313)</f>
        <v>0</v>
      </c>
      <c r="S335" s="579"/>
      <c r="T335" s="587" t="str">
        <f>IF(ISERROR(R335/R338),"",R335/R338)</f>
        <v/>
      </c>
      <c r="U335" s="587"/>
      <c r="V335" s="556" t="s">
        <v>45</v>
      </c>
      <c r="W335" s="556"/>
      <c r="X335" s="567">
        <f>SUM(P200,P257,P292,P308,P316,P331)</f>
        <v>0</v>
      </c>
      <c r="Y335" s="566"/>
      <c r="Z335" s="587" t="str">
        <f>IF(ISERROR(X335/X338),"",X335/X338)</f>
        <v/>
      </c>
      <c r="AA335" s="587"/>
      <c r="AB335" s="12"/>
      <c r="AC335" s="22"/>
      <c r="AD335" s="22"/>
      <c r="AE335" s="3"/>
      <c r="AF335" s="3"/>
      <c r="AG335" s="372"/>
      <c r="AH335" s="372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69"/>
      <c r="AV335" s="369"/>
      <c r="AW335" s="369"/>
      <c r="AX335" s="369"/>
      <c r="AY335" s="369"/>
      <c r="AZ335" s="369"/>
      <c r="BA335" s="369"/>
    </row>
    <row r="336" spans="1:53" ht="17.25">
      <c r="A336" s="311" t="s">
        <v>504</v>
      </c>
      <c r="B336" s="364">
        <f>G329</f>
        <v>3831</v>
      </c>
      <c r="C336" s="579" t="s">
        <v>155</v>
      </c>
      <c r="D336" s="579"/>
      <c r="E336" s="556">
        <f>H329</f>
        <v>13261.57</v>
      </c>
      <c r="F336" s="556"/>
      <c r="G336" s="556" t="s">
        <v>34</v>
      </c>
      <c r="H336" s="556"/>
      <c r="I336" s="585">
        <f>L329</f>
        <v>19.22236706627934</v>
      </c>
      <c r="J336" s="585"/>
      <c r="K336" s="586" t="s">
        <v>32</v>
      </c>
      <c r="L336" s="586"/>
      <c r="M336" s="585">
        <f>J329</f>
        <v>6.5790829469345704</v>
      </c>
      <c r="N336" s="585"/>
      <c r="O336" s="586"/>
      <c r="P336" s="556" t="s">
        <v>106</v>
      </c>
      <c r="Q336" s="556"/>
      <c r="R336" s="579">
        <f>SUM(O328:U328)</f>
        <v>0</v>
      </c>
      <c r="S336" s="579"/>
      <c r="T336" s="587" t="str">
        <f>IF(ISERROR(R336/R338),"",R336/R338)</f>
        <v/>
      </c>
      <c r="U336" s="587"/>
      <c r="V336" s="556" t="s">
        <v>46</v>
      </c>
      <c r="W336" s="556"/>
      <c r="X336" s="567">
        <f>SUM(P201,P258,P293,P309,P317,P332)</f>
        <v>0</v>
      </c>
      <c r="Y336" s="566"/>
      <c r="Z336" s="587" t="str">
        <f>IF(ISERROR(X336/X338),"",X336/X338)</f>
        <v/>
      </c>
      <c r="AA336" s="587"/>
      <c r="AB336" s="12"/>
      <c r="AC336" s="22"/>
      <c r="AD336" s="22"/>
      <c r="AE336" s="3"/>
      <c r="AF336" s="3"/>
      <c r="AG336" s="372"/>
      <c r="AH336" s="372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69"/>
      <c r="AV336" s="369"/>
      <c r="AW336" s="369"/>
      <c r="AX336" s="369"/>
      <c r="AY336" s="369"/>
      <c r="AZ336" s="369"/>
      <c r="BA336" s="369"/>
    </row>
    <row r="337" spans="1:53" ht="15.75" customHeight="1">
      <c r="A337" s="312" t="s">
        <v>505</v>
      </c>
      <c r="B337" s="364">
        <f>I329+C335</f>
        <v>586.29999999999995</v>
      </c>
      <c r="C337" s="556" t="s">
        <v>114</v>
      </c>
      <c r="D337" s="556"/>
      <c r="E337" s="576">
        <f>K329+I335</f>
        <v>259.29907626831744</v>
      </c>
      <c r="F337" s="576"/>
      <c r="G337" s="556" t="s">
        <v>150</v>
      </c>
      <c r="H337" s="556"/>
      <c r="I337" s="585">
        <f>B337-E337</f>
        <v>327.00092373168252</v>
      </c>
      <c r="J337" s="585"/>
      <c r="K337" s="586" t="s">
        <v>151</v>
      </c>
      <c r="L337" s="586"/>
      <c r="M337" s="588">
        <f>IF(ISERROR(I337/B337),"",I337/B337)</f>
        <v>0.55773652350619574</v>
      </c>
      <c r="N337" s="588"/>
      <c r="O337" s="586"/>
      <c r="P337" s="556" t="s">
        <v>107</v>
      </c>
      <c r="Q337" s="556"/>
      <c r="R337" s="579"/>
      <c r="S337" s="579"/>
      <c r="T337" s="587" t="str">
        <f>IF(ISERROR(R337/R338),"",R337/R338)</f>
        <v/>
      </c>
      <c r="U337" s="587"/>
      <c r="V337" s="556" t="s">
        <v>47</v>
      </c>
      <c r="W337" s="556"/>
      <c r="X337" s="567">
        <f>SUM(P202,P259,P294,P310,P318,P333)</f>
        <v>0</v>
      </c>
      <c r="Y337" s="566"/>
      <c r="Z337" s="587" t="str">
        <f>IF(ISERROR(X337/X338),"",X337/X338)</f>
        <v/>
      </c>
      <c r="AA337" s="587"/>
      <c r="AB337" s="12"/>
      <c r="AC337" s="22"/>
      <c r="AD337" s="22"/>
      <c r="AE337" s="3"/>
      <c r="AF337" s="3"/>
      <c r="AG337" s="372"/>
      <c r="AH337" s="372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69"/>
      <c r="AV337" s="369"/>
      <c r="AW337" s="369"/>
      <c r="AX337" s="369"/>
      <c r="AY337" s="369"/>
      <c r="AZ337" s="369"/>
      <c r="BA337" s="369"/>
    </row>
    <row r="338" spans="1:53" ht="15.75" customHeight="1">
      <c r="A338" s="312" t="s">
        <v>507</v>
      </c>
      <c r="B338" s="364">
        <f>N329</f>
        <v>0</v>
      </c>
      <c r="C338" s="556" t="s">
        <v>149</v>
      </c>
      <c r="D338" s="556"/>
      <c r="E338" s="587">
        <f>IF(ISERROR(B338/B337),"",B338/B337)</f>
        <v>0</v>
      </c>
      <c r="F338" s="587"/>
      <c r="G338" s="556" t="s">
        <v>158</v>
      </c>
      <c r="H338" s="556"/>
      <c r="I338" s="586">
        <f>V329</f>
        <v>0</v>
      </c>
      <c r="J338" s="586"/>
      <c r="K338" s="586" t="s">
        <v>156</v>
      </c>
      <c r="L338" s="586"/>
      <c r="M338" s="588">
        <f t="array" ref="M338">IF(ISERROR(I338/B336),"",I338/B336)</f>
        <v>0</v>
      </c>
      <c r="N338" s="588"/>
      <c r="O338" s="586"/>
      <c r="P338" s="556" t="s">
        <v>123</v>
      </c>
      <c r="Q338" s="556"/>
      <c r="R338" s="579">
        <f>SUM(R331:S337)</f>
        <v>0</v>
      </c>
      <c r="S338" s="579"/>
      <c r="T338" s="587">
        <f>SUM(T331:U337)</f>
        <v>0</v>
      </c>
      <c r="U338" s="587"/>
      <c r="V338" s="556" t="s">
        <v>123</v>
      </c>
      <c r="W338" s="556"/>
      <c r="X338" s="579">
        <f>SUM(X331:Y337)</f>
        <v>0</v>
      </c>
      <c r="Y338" s="579"/>
      <c r="Z338" s="587">
        <f>SUM(Z331:AA337)</f>
        <v>0</v>
      </c>
      <c r="AA338" s="587"/>
      <c r="AB338" s="12"/>
      <c r="AC338" s="22"/>
      <c r="AD338" s="22"/>
      <c r="AE338" s="3"/>
      <c r="AF338" s="3"/>
      <c r="AG338" s="372"/>
      <c r="AH338" s="372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69"/>
      <c r="AV338" s="369"/>
      <c r="AW338" s="369"/>
      <c r="AX338" s="369"/>
      <c r="AY338" s="369"/>
      <c r="AZ338" s="369"/>
      <c r="BA338" s="369"/>
    </row>
    <row r="339" spans="1:53" ht="15.75" customHeight="1">
      <c r="A339" s="618" t="s">
        <v>129</v>
      </c>
      <c r="B339" s="618"/>
      <c r="C339" s="618"/>
      <c r="D339" s="618"/>
      <c r="E339" s="618"/>
      <c r="F339" s="618"/>
      <c r="G339" s="618"/>
      <c r="H339" s="618"/>
      <c r="I339" s="618"/>
      <c r="J339" s="618"/>
      <c r="K339" s="618"/>
      <c r="L339" s="618"/>
      <c r="M339" s="618"/>
      <c r="N339" s="618"/>
      <c r="O339" s="618"/>
      <c r="P339" s="618"/>
      <c r="Q339" s="618"/>
      <c r="R339" s="618"/>
      <c r="S339" s="618"/>
      <c r="T339" s="618"/>
      <c r="U339" s="618"/>
      <c r="V339" s="618"/>
      <c r="W339" s="618"/>
      <c r="X339" s="618"/>
      <c r="Y339" s="618"/>
      <c r="Z339" s="618"/>
      <c r="AA339" s="618"/>
      <c r="AB339" s="618"/>
      <c r="AC339" s="618"/>
      <c r="AD339" s="618"/>
      <c r="AE339" s="618"/>
      <c r="AF339" s="618"/>
      <c r="AG339" s="618"/>
      <c r="AH339" s="618"/>
      <c r="AI339" s="618"/>
      <c r="AJ339" s="618"/>
      <c r="AK339" s="618"/>
      <c r="AL339" s="618"/>
      <c r="AM339" s="618"/>
      <c r="AN339" s="618"/>
      <c r="AO339" s="618"/>
      <c r="AP339" s="618"/>
      <c r="AQ339" s="618"/>
      <c r="AR339" s="618"/>
      <c r="AS339" s="618"/>
      <c r="AT339" s="618"/>
      <c r="AU339" s="618"/>
      <c r="AV339" s="618"/>
      <c r="AW339" s="618"/>
      <c r="AX339" s="618"/>
      <c r="AY339" s="618"/>
      <c r="AZ339" s="618"/>
      <c r="BA339" s="618"/>
    </row>
    <row r="340" spans="1:53">
      <c r="A340" s="512" t="s">
        <v>502</v>
      </c>
      <c r="B340" s="607" t="s">
        <v>25</v>
      </c>
      <c r="C340" s="607" t="s">
        <v>26</v>
      </c>
      <c r="D340" s="607" t="s">
        <v>27</v>
      </c>
      <c r="E340" s="619" t="s">
        <v>28</v>
      </c>
      <c r="F340" s="622" t="s">
        <v>29</v>
      </c>
      <c r="G340" s="586" t="s">
        <v>30</v>
      </c>
      <c r="H340" s="586"/>
      <c r="I340" s="607" t="s">
        <v>31</v>
      </c>
      <c r="J340" s="610" t="s">
        <v>32</v>
      </c>
      <c r="K340" s="613" t="s">
        <v>33</v>
      </c>
      <c r="L340" s="607" t="s">
        <v>34</v>
      </c>
      <c r="M340" s="616" t="s">
        <v>35</v>
      </c>
      <c r="N340" s="604" t="s">
        <v>36</v>
      </c>
      <c r="O340" s="586" t="s">
        <v>37</v>
      </c>
      <c r="P340" s="586"/>
      <c r="Q340" s="586"/>
      <c r="R340" s="586"/>
      <c r="S340" s="586"/>
      <c r="T340" s="586"/>
      <c r="U340" s="586"/>
      <c r="V340" s="605" t="s">
        <v>38</v>
      </c>
      <c r="W340" s="604" t="s">
        <v>39</v>
      </c>
      <c r="X340" s="586" t="s">
        <v>40</v>
      </c>
      <c r="Y340" s="586"/>
      <c r="Z340" s="586"/>
      <c r="AA340" s="586"/>
      <c r="AB340" s="21"/>
      <c r="AC340" s="21"/>
      <c r="AD340" s="21"/>
      <c r="AE340" s="21"/>
      <c r="AF340" s="21"/>
      <c r="AG340" s="21"/>
      <c r="AH340" s="21"/>
      <c r="AI340" s="606"/>
      <c r="AJ340" s="602"/>
      <c r="AK340" s="602"/>
      <c r="AL340" s="602"/>
      <c r="AM340" s="602"/>
      <c r="AN340" s="602"/>
      <c r="AO340" s="602"/>
      <c r="AP340" s="602"/>
      <c r="AQ340" s="602"/>
      <c r="AR340" s="602"/>
      <c r="AS340" s="602"/>
      <c r="AT340" s="602"/>
      <c r="AU340" s="602"/>
      <c r="AV340" s="602"/>
      <c r="AW340" s="602"/>
      <c r="AX340" s="602"/>
      <c r="AY340" s="602"/>
      <c r="AZ340" s="602"/>
      <c r="BA340" s="602"/>
    </row>
    <row r="341" spans="1:53">
      <c r="A341" s="513"/>
      <c r="B341" s="608"/>
      <c r="C341" s="608"/>
      <c r="D341" s="608"/>
      <c r="E341" s="620"/>
      <c r="F341" s="623"/>
      <c r="G341" s="586"/>
      <c r="H341" s="586"/>
      <c r="I341" s="608"/>
      <c r="J341" s="611"/>
      <c r="K341" s="614"/>
      <c r="L341" s="608"/>
      <c r="M341" s="617"/>
      <c r="N341" s="604"/>
      <c r="O341" s="586" t="s">
        <v>41</v>
      </c>
      <c r="P341" s="586" t="s">
        <v>42</v>
      </c>
      <c r="Q341" s="586" t="s">
        <v>43</v>
      </c>
      <c r="R341" s="603" t="s">
        <v>44</v>
      </c>
      <c r="S341" s="556" t="s">
        <v>45</v>
      </c>
      <c r="T341" s="586" t="s">
        <v>46</v>
      </c>
      <c r="U341" s="586" t="s">
        <v>47</v>
      </c>
      <c r="V341" s="605"/>
      <c r="W341" s="604"/>
      <c r="X341" s="586" t="s">
        <v>13</v>
      </c>
      <c r="Y341" s="586" t="s">
        <v>48</v>
      </c>
      <c r="Z341" s="586" t="s">
        <v>49</v>
      </c>
      <c r="AA341" s="586" t="s">
        <v>47</v>
      </c>
      <c r="AB341" s="21"/>
      <c r="AC341" s="21"/>
      <c r="AD341" s="21"/>
      <c r="AE341" s="21"/>
      <c r="AF341" s="21"/>
      <c r="AG341" s="21"/>
      <c r="AH341" s="21"/>
      <c r="AI341" s="606"/>
      <c r="AJ341" s="602"/>
      <c r="AK341" s="602"/>
      <c r="AL341" s="602"/>
      <c r="AM341" s="602"/>
      <c r="AN341" s="602"/>
      <c r="AO341" s="602"/>
      <c r="AP341" s="602"/>
      <c r="AQ341" s="602"/>
      <c r="AR341" s="602"/>
      <c r="AS341" s="625"/>
      <c r="AT341" s="625"/>
      <c r="AU341" s="625"/>
      <c r="AV341" s="625"/>
      <c r="AW341" s="625"/>
      <c r="AX341" s="625"/>
      <c r="AY341" s="625"/>
      <c r="AZ341" s="625"/>
      <c r="BA341" s="625"/>
    </row>
    <row r="342" spans="1:53" ht="15.75" customHeight="1">
      <c r="A342" s="514"/>
      <c r="B342" s="609"/>
      <c r="C342" s="609"/>
      <c r="D342" s="609"/>
      <c r="E342" s="621"/>
      <c r="F342" s="624"/>
      <c r="G342" s="360" t="s">
        <v>50</v>
      </c>
      <c r="H342" s="360" t="s">
        <v>51</v>
      </c>
      <c r="I342" s="609"/>
      <c r="J342" s="612"/>
      <c r="K342" s="615"/>
      <c r="L342" s="609"/>
      <c r="M342" s="617"/>
      <c r="N342" s="604"/>
      <c r="O342" s="586"/>
      <c r="P342" s="586"/>
      <c r="Q342" s="586"/>
      <c r="R342" s="603"/>
      <c r="S342" s="556"/>
      <c r="T342" s="586"/>
      <c r="U342" s="586"/>
      <c r="V342" s="605"/>
      <c r="W342" s="604"/>
      <c r="X342" s="586"/>
      <c r="Y342" s="586"/>
      <c r="Z342" s="586"/>
      <c r="AA342" s="586"/>
      <c r="AB342" s="21"/>
      <c r="AC342" s="21"/>
      <c r="AD342" s="21"/>
      <c r="AE342" s="21"/>
      <c r="AF342" s="21"/>
      <c r="AG342" s="21"/>
      <c r="AH342" s="21"/>
      <c r="AI342" s="606"/>
      <c r="AJ342" s="602"/>
      <c r="AK342" s="602"/>
      <c r="AL342" s="369"/>
      <c r="AM342" s="369"/>
      <c r="AN342" s="369"/>
      <c r="AO342" s="369"/>
      <c r="AP342" s="369"/>
      <c r="AQ342" s="369"/>
      <c r="AR342" s="369"/>
      <c r="AS342" s="21"/>
      <c r="AT342" s="21"/>
      <c r="AU342" s="21"/>
      <c r="AV342" s="370"/>
      <c r="AW342" s="369"/>
      <c r="AX342" s="369"/>
      <c r="AY342" s="369"/>
      <c r="AZ342" s="369"/>
      <c r="BA342" s="369"/>
    </row>
    <row r="343" spans="1:53">
      <c r="A343" s="317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SUM('3:4'!G343)</f>
        <v>0</v>
      </c>
      <c r="H343" s="95">
        <f t="shared" ref="H343:H363" si="133">D343*G343</f>
        <v>0</v>
      </c>
      <c r="I343" s="93">
        <f>SUM('3:4'!I343)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2" si="134">IF(ISERROR(I343-K343),"",I343-K343)</f>
        <v>0</v>
      </c>
      <c r="N343" s="84">
        <f>SUM(O343:U343)</f>
        <v>0</v>
      </c>
      <c r="O343" s="93">
        <f>SUM('3:4'!O343)</f>
        <v>0</v>
      </c>
      <c r="P343" s="93">
        <f>SUM('3:4'!P343)</f>
        <v>0</v>
      </c>
      <c r="Q343" s="93">
        <f>SUM('3:4'!Q343)</f>
        <v>0</v>
      </c>
      <c r="R343" s="93">
        <f>SUM('3:4'!R343)</f>
        <v>0</v>
      </c>
      <c r="S343" s="93">
        <f>SUM('3:4'!S343)</f>
        <v>0</v>
      </c>
      <c r="T343" s="93">
        <f>SUM('3:4'!T343)</f>
        <v>0</v>
      </c>
      <c r="U343" s="93">
        <f>SUM('3:4'!U343)</f>
        <v>0</v>
      </c>
      <c r="V343" s="206">
        <f t="shared" ref="V343:V352" si="135">SUM(X343:AA343)</f>
        <v>0</v>
      </c>
      <c r="W343" s="33" t="str">
        <f t="shared" ref="W343:W352" si="136">IF(ISERROR(V343/G343),"",V343/G343)</f>
        <v/>
      </c>
      <c r="X343" s="93">
        <f>SUM('3:4'!X343)</f>
        <v>0</v>
      </c>
      <c r="Y343" s="93">
        <f>SUM('3:4'!Y343)</f>
        <v>0</v>
      </c>
      <c r="Z343" s="93">
        <f>SUM('3:4'!Z343)</f>
        <v>0</v>
      </c>
      <c r="AA343" s="93">
        <f>SUM('3:4'!AA343)</f>
        <v>0</v>
      </c>
      <c r="AB343" s="73"/>
      <c r="AC343" s="54"/>
      <c r="AD343" s="372"/>
      <c r="AE343" s="54"/>
      <c r="AF343" s="54"/>
      <c r="AG343" s="54"/>
      <c r="AH343" s="54"/>
      <c r="AI343" s="57"/>
      <c r="AJ343" s="57"/>
      <c r="AK343" s="57"/>
      <c r="AL343" s="371"/>
      <c r="AM343" s="54"/>
      <c r="AN343" s="371"/>
      <c r="AO343" s="371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02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SUM('3:4'!G344)</f>
        <v>0</v>
      </c>
      <c r="H344" s="95">
        <f t="shared" si="133"/>
        <v>0</v>
      </c>
      <c r="I344" s="93">
        <f>SUM('3:4'!I344)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4"/>
        <v>0</v>
      </c>
      <c r="N344" s="31">
        <f t="shared" ref="N344:N352" si="137">SUM(O344:U344)</f>
        <v>0</v>
      </c>
      <c r="O344" s="93">
        <f>SUM('3:4'!O344)</f>
        <v>0</v>
      </c>
      <c r="P344" s="93">
        <f>SUM('3:4'!P344)</f>
        <v>0</v>
      </c>
      <c r="Q344" s="93">
        <f>SUM('3:4'!Q344)</f>
        <v>0</v>
      </c>
      <c r="R344" s="93">
        <f>SUM('3:4'!R344)</f>
        <v>0</v>
      </c>
      <c r="S344" s="93">
        <f>SUM('3:4'!S344)</f>
        <v>0</v>
      </c>
      <c r="T344" s="93">
        <f>SUM('3:4'!T344)</f>
        <v>0</v>
      </c>
      <c r="U344" s="93">
        <f>SUM('3:4'!U344)</f>
        <v>0</v>
      </c>
      <c r="V344" s="206">
        <f t="shared" si="135"/>
        <v>0</v>
      </c>
      <c r="W344" s="33" t="str">
        <f t="shared" si="136"/>
        <v/>
      </c>
      <c r="X344" s="93">
        <f>SUM('3:4'!X344)</f>
        <v>0</v>
      </c>
      <c r="Y344" s="93">
        <f>SUM('3:4'!Y344)</f>
        <v>0</v>
      </c>
      <c r="Z344" s="93">
        <f>SUM('3:4'!Z344)</f>
        <v>0</v>
      </c>
      <c r="AA344" s="93">
        <f>SUM('3:4'!AA344)</f>
        <v>0</v>
      </c>
      <c r="AB344" s="73"/>
      <c r="AC344" s="54"/>
      <c r="AD344" s="372"/>
      <c r="AE344" s="54"/>
      <c r="AF344" s="54"/>
      <c r="AG344" s="54"/>
      <c r="AH344" s="54"/>
      <c r="AI344" s="57"/>
      <c r="AJ344" s="57"/>
      <c r="AK344" s="57"/>
      <c r="AL344" s="54"/>
      <c r="AM344" s="54"/>
      <c r="AN344" s="371"/>
      <c r="AO344" s="54"/>
      <c r="AP344" s="371"/>
      <c r="AQ344" s="54"/>
      <c r="AR344" s="54"/>
      <c r="AS344" s="371"/>
      <c r="AT344" s="371"/>
      <c r="AU344" s="371"/>
      <c r="AV344" s="371"/>
      <c r="AW344" s="55"/>
      <c r="AX344" s="54"/>
      <c r="AY344" s="54"/>
      <c r="AZ344" s="54"/>
      <c r="BA344" s="54"/>
    </row>
    <row r="345" spans="1:53">
      <c r="A345" s="303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SUM('3:4'!G345)</f>
        <v>0</v>
      </c>
      <c r="H345" s="95">
        <f t="shared" si="133"/>
        <v>0</v>
      </c>
      <c r="I345" s="93">
        <f>SUM('3:4'!I345)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4"/>
        <v>0</v>
      </c>
      <c r="N345" s="31">
        <f t="shared" si="137"/>
        <v>0</v>
      </c>
      <c r="O345" s="93">
        <f>SUM('3:4'!O345)</f>
        <v>0</v>
      </c>
      <c r="P345" s="93">
        <f>SUM('3:4'!P345)</f>
        <v>0</v>
      </c>
      <c r="Q345" s="93">
        <f>SUM('3:4'!Q345)</f>
        <v>0</v>
      </c>
      <c r="R345" s="93">
        <f>SUM('3:4'!R345)</f>
        <v>0</v>
      </c>
      <c r="S345" s="93">
        <f>SUM('3:4'!S345)</f>
        <v>0</v>
      </c>
      <c r="T345" s="93">
        <f>SUM('3:4'!T345)</f>
        <v>0</v>
      </c>
      <c r="U345" s="93">
        <f>SUM('3:4'!U345)</f>
        <v>0</v>
      </c>
      <c r="V345" s="206">
        <f t="shared" si="135"/>
        <v>0</v>
      </c>
      <c r="W345" s="33" t="str">
        <f t="shared" si="136"/>
        <v/>
      </c>
      <c r="X345" s="93">
        <f>SUM('3:4'!X345)</f>
        <v>0</v>
      </c>
      <c r="Y345" s="93">
        <f>SUM('3:4'!Y345)</f>
        <v>0</v>
      </c>
      <c r="Z345" s="93">
        <f>SUM('3:4'!Z345)</f>
        <v>0</v>
      </c>
      <c r="AA345" s="93">
        <f>SUM('3:4'!AA345)</f>
        <v>0</v>
      </c>
      <c r="AB345" s="73"/>
      <c r="AC345" s="54"/>
      <c r="AD345" s="372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71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SUM('3:4'!G346)</f>
        <v>0</v>
      </c>
      <c r="H346" s="95">
        <f t="shared" si="133"/>
        <v>0</v>
      </c>
      <c r="I346" s="93">
        <f>SUM('3:4'!I346)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4"/>
        <v>0</v>
      </c>
      <c r="N346" s="31">
        <f t="shared" si="137"/>
        <v>0</v>
      </c>
      <c r="O346" s="93">
        <f>SUM('3:4'!O346)</f>
        <v>0</v>
      </c>
      <c r="P346" s="93">
        <f>SUM('3:4'!P346)</f>
        <v>0</v>
      </c>
      <c r="Q346" s="93">
        <f>SUM('3:4'!Q346)</f>
        <v>0</v>
      </c>
      <c r="R346" s="93">
        <f>SUM('3:4'!R346)</f>
        <v>0</v>
      </c>
      <c r="S346" s="93">
        <f>SUM('3:4'!S346)</f>
        <v>0</v>
      </c>
      <c r="T346" s="93">
        <f>SUM('3:4'!T346)</f>
        <v>0</v>
      </c>
      <c r="U346" s="93">
        <f>SUM('3:4'!U346)</f>
        <v>0</v>
      </c>
      <c r="V346" s="206">
        <f t="shared" si="135"/>
        <v>0</v>
      </c>
      <c r="W346" s="33" t="str">
        <f t="shared" si="136"/>
        <v/>
      </c>
      <c r="X346" s="93">
        <f>SUM('3:4'!X346)</f>
        <v>0</v>
      </c>
      <c r="Y346" s="93">
        <f>SUM('3:4'!Y346)</f>
        <v>0</v>
      </c>
      <c r="Z346" s="93">
        <f>SUM('3:4'!Z346)</f>
        <v>0</v>
      </c>
      <c r="AA346" s="93">
        <f>SUM('3:4'!AA346)</f>
        <v>0</v>
      </c>
      <c r="AB346" s="73"/>
      <c r="AC346" s="54"/>
      <c r="AD346" s="372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SUM('3:4'!G347)</f>
        <v>0</v>
      </c>
      <c r="H347" s="95">
        <f t="shared" si="133"/>
        <v>0</v>
      </c>
      <c r="I347" s="93">
        <f>SUM('3:4'!I347)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4"/>
        <v>0</v>
      </c>
      <c r="N347" s="31">
        <f t="shared" si="137"/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si="135"/>
        <v>0</v>
      </c>
      <c r="W347" s="33" t="str">
        <f t="shared" si="136"/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2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4"/>
        <v>0</v>
      </c>
      <c r="N348" s="31">
        <f t="shared" si="137"/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2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2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2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02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2"/>
      <c r="AE351" s="54"/>
      <c r="AF351" s="54"/>
      <c r="AG351" s="54"/>
      <c r="AH351" s="54"/>
      <c r="AI351" s="57"/>
      <c r="AJ351" s="57"/>
      <c r="AK351" s="57"/>
      <c r="AL351" s="371"/>
      <c r="AM351" s="54"/>
      <c r="AN351" s="54"/>
      <c r="AO351" s="54"/>
      <c r="AP351" s="371"/>
      <c r="AQ351" s="371"/>
      <c r="AR351" s="371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02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2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04">
        <v>30100063</v>
      </c>
      <c r="B353" s="62" t="s">
        <v>171</v>
      </c>
      <c r="C353" s="16" t="s">
        <v>172</v>
      </c>
      <c r="D353" s="17"/>
      <c r="E353" s="17"/>
      <c r="F353" s="79"/>
      <c r="G353" s="93">
        <f>SUM('3:4'!G353)</f>
        <v>0</v>
      </c>
      <c r="H353" s="95">
        <f t="shared" si="133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73"/>
      <c r="AC353" s="54"/>
      <c r="AD353" s="372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>
        <f>SUM('3:4'!G354)</f>
        <v>0</v>
      </c>
      <c r="H354" s="95">
        <f t="shared" si="133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73"/>
      <c r="AC354" s="54"/>
      <c r="AD354" s="372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2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ref="V355:V358" si="140">SUM(X355:AA355)</f>
        <v>0</v>
      </c>
      <c r="W355" s="33" t="str">
        <f t="shared" ref="W355:W358" si="141">IF(ISERROR(V355/G355),"",V355/G355)</f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2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8"/>
        <v>0</v>
      </c>
      <c r="N356" s="31">
        <f t="shared" si="139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40"/>
        <v>0</v>
      </c>
      <c r="W356" s="33" t="str">
        <f t="shared" si="141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2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SUM('3:4'!G357)</f>
        <v>0</v>
      </c>
      <c r="H357" s="95">
        <f t="shared" si="133"/>
        <v>0</v>
      </c>
      <c r="I357" s="93">
        <f>SUM('3:4'!I357)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8"/>
        <v>0</v>
      </c>
      <c r="N357" s="31">
        <f t="shared" si="139"/>
        <v>0</v>
      </c>
      <c r="O357" s="93">
        <f>SUM('3:4'!O357)</f>
        <v>0</v>
      </c>
      <c r="P357" s="93">
        <f>SUM('3:4'!P357)</f>
        <v>0</v>
      </c>
      <c r="Q357" s="93">
        <f>SUM('3:4'!Q357)</f>
        <v>0</v>
      </c>
      <c r="R357" s="93">
        <f>SUM('3:4'!R357)</f>
        <v>0</v>
      </c>
      <c r="S357" s="93">
        <f>SUM('3:4'!S357)</f>
        <v>0</v>
      </c>
      <c r="T357" s="93">
        <f>SUM('3:4'!T357)</f>
        <v>0</v>
      </c>
      <c r="U357" s="93">
        <f>SUM('3:4'!U357)</f>
        <v>0</v>
      </c>
      <c r="V357" s="206">
        <f t="shared" si="140"/>
        <v>0</v>
      </c>
      <c r="W357" s="33" t="str">
        <f t="shared" si="141"/>
        <v/>
      </c>
      <c r="X357" s="93">
        <f>SUM('3:4'!X357)</f>
        <v>0</v>
      </c>
      <c r="Y357" s="93">
        <f>SUM('3:4'!Y357)</f>
        <v>0</v>
      </c>
      <c r="Z357" s="93">
        <f>SUM('3:4'!Z357)</f>
        <v>0</v>
      </c>
      <c r="AA357" s="93">
        <f>SUM('3:4'!AA357)</f>
        <v>0</v>
      </c>
      <c r="AB357" s="73"/>
      <c r="AC357" s="54"/>
      <c r="AD357" s="372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30100003</v>
      </c>
      <c r="B358" s="141" t="s">
        <v>198</v>
      </c>
      <c r="C358" s="358" t="s">
        <v>190</v>
      </c>
      <c r="D358" s="108">
        <v>4.8</v>
      </c>
      <c r="E358" s="17"/>
      <c r="F358" s="6"/>
      <c r="G358" s="93">
        <f>SUM('3:4'!G358)</f>
        <v>0</v>
      </c>
      <c r="H358" s="95">
        <f t="shared" si="133"/>
        <v>0</v>
      </c>
      <c r="I358" s="93">
        <f>SUM('3:4'!I358)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8"/>
        <v>0</v>
      </c>
      <c r="N358" s="31">
        <f t="shared" si="139"/>
        <v>0</v>
      </c>
      <c r="O358" s="93">
        <f>SUM('3:4'!O358)</f>
        <v>0</v>
      </c>
      <c r="P358" s="93">
        <f>SUM('3:4'!P358)</f>
        <v>0</v>
      </c>
      <c r="Q358" s="93">
        <f>SUM('3:4'!Q358)</f>
        <v>0</v>
      </c>
      <c r="R358" s="93">
        <f>SUM('3:4'!R358)</f>
        <v>0</v>
      </c>
      <c r="S358" s="93">
        <f>SUM('3:4'!S358)</f>
        <v>0</v>
      </c>
      <c r="T358" s="93">
        <f>SUM('3:4'!T358)</f>
        <v>0</v>
      </c>
      <c r="U358" s="93">
        <f>SUM('3:4'!U358)</f>
        <v>0</v>
      </c>
      <c r="V358" s="206">
        <f t="shared" si="140"/>
        <v>0</v>
      </c>
      <c r="W358" s="33" t="str">
        <f t="shared" si="141"/>
        <v/>
      </c>
      <c r="X358" s="93">
        <f>SUM('3:4'!X358)</f>
        <v>0</v>
      </c>
      <c r="Y358" s="93">
        <f>SUM('3:4'!Y358)</f>
        <v>0</v>
      </c>
      <c r="Z358" s="93">
        <f>SUM('3:4'!Z358)</f>
        <v>0</v>
      </c>
      <c r="AA358" s="93">
        <f>SUM('3:4'!AA358)</f>
        <v>0</v>
      </c>
      <c r="AB358" s="73"/>
      <c r="AC358" s="54"/>
      <c r="AD358" s="372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30100004</v>
      </c>
      <c r="B359" s="141" t="s">
        <v>198</v>
      </c>
      <c r="C359" s="358" t="s">
        <v>187</v>
      </c>
      <c r="D359" s="108">
        <v>4.8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/>
      <c r="W359" s="33"/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2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30100006</v>
      </c>
      <c r="B360" s="141" t="s">
        <v>198</v>
      </c>
      <c r="C360" s="358" t="s">
        <v>179</v>
      </c>
      <c r="D360" s="108">
        <v>4.8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/>
      <c r="W360" s="33"/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2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2">
        <v>30100005</v>
      </c>
      <c r="B361" s="141" t="s">
        <v>198</v>
      </c>
      <c r="C361" s="358" t="s">
        <v>199</v>
      </c>
      <c r="D361" s="108">
        <v>4.8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/>
      <c r="W361" s="33"/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2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2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/>
      <c r="W362" s="33"/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2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2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599" t="s">
        <v>70</v>
      </c>
      <c r="B364" s="600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02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SUM('3:4'!G365)</f>
        <v>0</v>
      </c>
      <c r="H365" s="366">
        <f t="shared" ref="H365:H421" si="147">D365*G365</f>
        <v>0</v>
      </c>
      <c r="I365" s="93">
        <f>SUM('3:4'!I365)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25"/>
      <c r="AC365" s="54"/>
      <c r="AD365" s="372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2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>
        <f>SUM('3:4'!G366)</f>
        <v>0</v>
      </c>
      <c r="H366" s="366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25"/>
      <c r="AC366" s="54"/>
      <c r="AD366" s="372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2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SUM('3:4'!G367)</f>
        <v>0</v>
      </c>
      <c r="H367" s="366">
        <f t="shared" si="147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25"/>
      <c r="AC367" s="54"/>
      <c r="AD367" s="372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02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SUM('3:4'!G368)</f>
        <v>0</v>
      </c>
      <c r="H368" s="366">
        <f t="shared" si="147"/>
        <v>0</v>
      </c>
      <c r="I368" s="93">
        <f>SUM('3:4'!I368)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SUM('3:4'!O368)</f>
        <v>0</v>
      </c>
      <c r="P368" s="93">
        <f>SUM('3:4'!P368)</f>
        <v>0</v>
      </c>
      <c r="Q368" s="93">
        <f>SUM('3:4'!Q368)</f>
        <v>0</v>
      </c>
      <c r="R368" s="93">
        <f>SUM('3:4'!R368)</f>
        <v>0</v>
      </c>
      <c r="S368" s="93">
        <f>SUM('3:4'!S368)</f>
        <v>0</v>
      </c>
      <c r="T368" s="93">
        <f>SUM('3:4'!T368)</f>
        <v>0</v>
      </c>
      <c r="U368" s="93">
        <f>SUM('3:4'!U368)</f>
        <v>0</v>
      </c>
      <c r="V368" s="206">
        <f t="shared" si="154"/>
        <v>0</v>
      </c>
      <c r="W368" s="33" t="str">
        <f t="shared" si="155"/>
        <v/>
      </c>
      <c r="X368" s="93">
        <f>SUM('3:4'!X368)</f>
        <v>0</v>
      </c>
      <c r="Y368" s="93">
        <f>SUM('3:4'!Y368)</f>
        <v>0</v>
      </c>
      <c r="Z368" s="93">
        <f>SUM('3:4'!Z368)</f>
        <v>0</v>
      </c>
      <c r="AA368" s="93">
        <f>SUM('3:4'!AA368)</f>
        <v>0</v>
      </c>
      <c r="AB368" s="25"/>
      <c r="AC368" s="54"/>
      <c r="AD368" s="372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02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SUM('3:4'!G369)</f>
        <v>0</v>
      </c>
      <c r="H369" s="366">
        <f t="shared" si="147"/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si="154"/>
        <v>0</v>
      </c>
      <c r="W369" s="33" t="str">
        <f t="shared" si="155"/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2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2">
        <v>30100016</v>
      </c>
      <c r="B370" s="357" t="s">
        <v>414</v>
      </c>
      <c r="C370" s="187" t="s">
        <v>415</v>
      </c>
      <c r="D370" s="17"/>
      <c r="E370" s="17"/>
      <c r="F370" s="6"/>
      <c r="G370" s="93">
        <f>SUM('3:4'!G370)</f>
        <v>0</v>
      </c>
      <c r="H370" s="366">
        <f t="shared" si="147"/>
        <v>0</v>
      </c>
      <c r="I370" s="93">
        <f>SUM('3:4'!I370)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2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2">
        <v>30100017</v>
      </c>
      <c r="B371" s="357" t="s">
        <v>414</v>
      </c>
      <c r="C371" s="187" t="s">
        <v>416</v>
      </c>
      <c r="D371" s="17"/>
      <c r="E371" s="17"/>
      <c r="F371" s="6"/>
      <c r="G371" s="93">
        <f>SUM('3:4'!G371)</f>
        <v>0</v>
      </c>
      <c r="H371" s="366">
        <f t="shared" si="147"/>
        <v>0</v>
      </c>
      <c r="I371" s="93">
        <f>SUM('3:4'!I371)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25"/>
      <c r="AC371" s="54"/>
      <c r="AD371" s="372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2">
        <v>30100015</v>
      </c>
      <c r="B372" s="357" t="s">
        <v>414</v>
      </c>
      <c r="C372" s="187" t="s">
        <v>61</v>
      </c>
      <c r="D372" s="17"/>
      <c r="E372" s="17"/>
      <c r="F372" s="6"/>
      <c r="G372" s="93">
        <f>SUM('3:4'!G372)</f>
        <v>0</v>
      </c>
      <c r="H372" s="366">
        <f t="shared" si="147"/>
        <v>0</v>
      </c>
      <c r="I372" s="93">
        <f>SUM('3:4'!I372)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2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2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SUM('3:4'!G373)</f>
        <v>0</v>
      </c>
      <c r="H373" s="36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2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2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SUM('3:4'!G374)</f>
        <v>0</v>
      </c>
      <c r="H374" s="366">
        <f t="shared" si="147"/>
        <v>0</v>
      </c>
      <c r="I374" s="93">
        <f>SUM('3:4'!I374)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SUM('3:4'!O374)</f>
        <v>0</v>
      </c>
      <c r="P374" s="93">
        <f>SUM('3:4'!P374)</f>
        <v>0</v>
      </c>
      <c r="Q374" s="93">
        <f>SUM('3:4'!Q374)</f>
        <v>0</v>
      </c>
      <c r="R374" s="93">
        <f>SUM('3:4'!R374)</f>
        <v>0</v>
      </c>
      <c r="S374" s="93">
        <f>SUM('3:4'!S374)</f>
        <v>0</v>
      </c>
      <c r="T374" s="93">
        <f>SUM('3:4'!T374)</f>
        <v>0</v>
      </c>
      <c r="U374" s="93">
        <f>SUM('3:4'!U374)</f>
        <v>0</v>
      </c>
      <c r="V374" s="206">
        <f t="shared" si="157"/>
        <v>0</v>
      </c>
      <c r="W374" s="33" t="str">
        <f t="shared" si="158"/>
        <v/>
      </c>
      <c r="X374" s="93">
        <f>SUM('3:4'!X374)</f>
        <v>0</v>
      </c>
      <c r="Y374" s="93">
        <f>SUM('3:4'!Y374)</f>
        <v>0</v>
      </c>
      <c r="Z374" s="93">
        <f>SUM('3:4'!Z374)</f>
        <v>0</v>
      </c>
      <c r="AA374" s="93">
        <f>SUM('3:4'!AA374)</f>
        <v>0</v>
      </c>
      <c r="AB374" s="25"/>
      <c r="AC374" s="54"/>
      <c r="AD374" s="372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2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SUM('3:4'!G375)</f>
        <v>0</v>
      </c>
      <c r="H375" s="366">
        <f t="shared" si="147"/>
        <v>0</v>
      </c>
      <c r="I375" s="93">
        <f>SUM('3:4'!I375)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SUM('3:4'!O375)</f>
        <v>0</v>
      </c>
      <c r="P375" s="93">
        <f>SUM('3:4'!P375)</f>
        <v>0</v>
      </c>
      <c r="Q375" s="93">
        <f>SUM('3:4'!Q375)</f>
        <v>0</v>
      </c>
      <c r="R375" s="93">
        <f>SUM('3:4'!R375)</f>
        <v>0</v>
      </c>
      <c r="S375" s="93">
        <f>SUM('3:4'!S375)</f>
        <v>0</v>
      </c>
      <c r="T375" s="93">
        <f>SUM('3:4'!T375)</f>
        <v>0</v>
      </c>
      <c r="U375" s="93">
        <f>SUM('3:4'!U375)</f>
        <v>0</v>
      </c>
      <c r="V375" s="206">
        <f t="shared" si="157"/>
        <v>0</v>
      </c>
      <c r="W375" s="33" t="str">
        <f t="shared" si="158"/>
        <v/>
      </c>
      <c r="X375" s="93">
        <f>SUM('3:4'!X375)</f>
        <v>0</v>
      </c>
      <c r="Y375" s="93">
        <f>SUM('3:4'!Y375)</f>
        <v>0</v>
      </c>
      <c r="Z375" s="93">
        <f>SUM('3:4'!Z375)</f>
        <v>0</v>
      </c>
      <c r="AA375" s="93">
        <f>SUM('3:4'!AA375)</f>
        <v>0</v>
      </c>
      <c r="AB375" s="25"/>
      <c r="AC375" s="54"/>
      <c r="AD375" s="372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2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SUM('3:4'!G376)</f>
        <v>0</v>
      </c>
      <c r="H376" s="366">
        <f t="shared" si="147"/>
        <v>0</v>
      </c>
      <c r="I376" s="93">
        <f>SUM('3:4'!I376)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SUM('3:4'!O376)</f>
        <v>0</v>
      </c>
      <c r="P376" s="93">
        <f>SUM('3:4'!P376)</f>
        <v>0</v>
      </c>
      <c r="Q376" s="93">
        <f>SUM('3:4'!Q376)</f>
        <v>0</v>
      </c>
      <c r="R376" s="93">
        <f>SUM('3:4'!R376)</f>
        <v>0</v>
      </c>
      <c r="S376" s="93">
        <f>SUM('3:4'!S376)</f>
        <v>0</v>
      </c>
      <c r="T376" s="93">
        <f>SUM('3:4'!T376)</f>
        <v>0</v>
      </c>
      <c r="U376" s="93">
        <f>SUM('3:4'!U376)</f>
        <v>0</v>
      </c>
      <c r="V376" s="206">
        <f t="shared" si="157"/>
        <v>0</v>
      </c>
      <c r="W376" s="33" t="str">
        <f t="shared" si="158"/>
        <v/>
      </c>
      <c r="X376" s="93">
        <f>SUM('3:4'!X376)</f>
        <v>0</v>
      </c>
      <c r="Y376" s="93">
        <f>SUM('3:4'!Y376)</f>
        <v>0</v>
      </c>
      <c r="Z376" s="93">
        <f>SUM('3:4'!Z376)</f>
        <v>0</v>
      </c>
      <c r="AA376" s="93">
        <f>SUM('3:4'!AA376)</f>
        <v>0</v>
      </c>
      <c r="AB376" s="25"/>
      <c r="AC376" s="54"/>
      <c r="AD376" s="372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2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SUM('3:4'!G377)</f>
        <v>0</v>
      </c>
      <c r="H377" s="36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si="157"/>
        <v>0</v>
      </c>
      <c r="W377" s="33" t="str">
        <f t="shared" si="158"/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2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2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SUM('3:4'!G378)</f>
        <v>0</v>
      </c>
      <c r="H378" s="36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73"/>
      <c r="AC378" s="54"/>
      <c r="AD378" s="372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2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SUM('3:4'!G379)</f>
        <v>0</v>
      </c>
      <c r="H379" s="36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2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2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SUM('3:4'!G380)</f>
        <v>0</v>
      </c>
      <c r="H380" s="36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73"/>
      <c r="AC380" s="54"/>
      <c r="AD380" s="372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2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SUM('3:4'!G381)</f>
        <v>0</v>
      </c>
      <c r="H381" s="36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2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2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SUM('3:4'!G382)</f>
        <v>0</v>
      </c>
      <c r="H382" s="36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25"/>
      <c r="AC382" s="54"/>
      <c r="AD382" s="372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2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SUM('3:4'!G383)</f>
        <v>0</v>
      </c>
      <c r="H383" s="36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2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2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SUM('3:4'!G384)</f>
        <v>0</v>
      </c>
      <c r="H384" s="36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25"/>
      <c r="AC384" s="54"/>
      <c r="AD384" s="372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2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SUM('3:4'!G385)</f>
        <v>0</v>
      </c>
      <c r="H385" s="366">
        <f t="shared" si="147"/>
        <v>0</v>
      </c>
      <c r="I385" s="93">
        <f>SUM('3:4'!I385)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/>
      <c r="W385" s="33"/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2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2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SUM('3:4'!G386)</f>
        <v>0</v>
      </c>
      <c r="H386" s="366">
        <f t="shared" si="147"/>
        <v>0</v>
      </c>
      <c r="I386" s="93">
        <f>SUM('3:4'!I386)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/>
      <c r="W386" s="33"/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2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2">
        <v>30100021</v>
      </c>
      <c r="B387" s="190" t="s">
        <v>382</v>
      </c>
      <c r="C387" s="16" t="s">
        <v>389</v>
      </c>
      <c r="D387" s="17">
        <v>5.03</v>
      </c>
      <c r="E387" s="17"/>
      <c r="F387" s="6"/>
      <c r="G387" s="93">
        <f>SUM('3:4'!G387)</f>
        <v>0</v>
      </c>
      <c r="H387" s="366">
        <f t="shared" si="147"/>
        <v>0</v>
      </c>
      <c r="I387" s="93">
        <f>SUM('3:4'!I387)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/>
      <c r="W387" s="33"/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2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2">
        <v>30100018</v>
      </c>
      <c r="B388" s="190" t="s">
        <v>382</v>
      </c>
      <c r="C388" s="16" t="s">
        <v>391</v>
      </c>
      <c r="D388" s="17">
        <v>5.03</v>
      </c>
      <c r="E388" s="17"/>
      <c r="F388" s="6"/>
      <c r="G388" s="93">
        <f>SUM('3:4'!G388)</f>
        <v>0</v>
      </c>
      <c r="H388" s="366">
        <f t="shared" si="147"/>
        <v>0</v>
      </c>
      <c r="I388" s="93">
        <f>SUM('3:4'!I388)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/>
      <c r="W388" s="33"/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2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5">
        <v>30700007</v>
      </c>
      <c r="B389" s="190" t="s">
        <v>418</v>
      </c>
      <c r="C389" s="187" t="s">
        <v>364</v>
      </c>
      <c r="D389" s="17">
        <v>5.03</v>
      </c>
      <c r="E389" s="17"/>
      <c r="F389" s="6"/>
      <c r="G389" s="93">
        <f>SUM('3:4'!G389)</f>
        <v>0</v>
      </c>
      <c r="H389" s="36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2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5">
        <v>30700006</v>
      </c>
      <c r="B390" s="190" t="s">
        <v>418</v>
      </c>
      <c r="C390" s="187" t="s">
        <v>365</v>
      </c>
      <c r="D390" s="17">
        <v>5.03</v>
      </c>
      <c r="E390" s="17"/>
      <c r="F390" s="6"/>
      <c r="G390" s="93">
        <f>SUM('3:4'!G390)</f>
        <v>0</v>
      </c>
      <c r="H390" s="36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2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5">
        <v>30700008</v>
      </c>
      <c r="B391" s="190" t="s">
        <v>418</v>
      </c>
      <c r="C391" s="187" t="s">
        <v>366</v>
      </c>
      <c r="D391" s="17">
        <v>5.03</v>
      </c>
      <c r="E391" s="17"/>
      <c r="F391" s="6"/>
      <c r="G391" s="93">
        <f>SUM('3:4'!G391)</f>
        <v>0</v>
      </c>
      <c r="H391" s="36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2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5">
        <v>30700009</v>
      </c>
      <c r="B392" s="190" t="s">
        <v>418</v>
      </c>
      <c r="C392" s="187" t="s">
        <v>367</v>
      </c>
      <c r="D392" s="17">
        <v>5.03</v>
      </c>
      <c r="E392" s="17"/>
      <c r="F392" s="6"/>
      <c r="G392" s="93">
        <f>SUM('3:4'!G392)</f>
        <v>0</v>
      </c>
      <c r="H392" s="36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2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2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SUM('3:4'!G393)</f>
        <v>0</v>
      </c>
      <c r="H393" s="366">
        <f t="shared" si="147"/>
        <v>0</v>
      </c>
      <c r="I393" s="93">
        <f>SUM('3:4'!I393)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73"/>
      <c r="AC393" s="54"/>
      <c r="AD393" s="372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2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SUM('3:4'!G394)</f>
        <v>0</v>
      </c>
      <c r="H394" s="366">
        <f t="shared" si="147"/>
        <v>0</v>
      </c>
      <c r="I394" s="93">
        <f>SUM('3:4'!I394)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>
        <f t="shared" si="160"/>
        <v>0</v>
      </c>
      <c r="W394" s="33" t="str">
        <f t="shared" si="161"/>
        <v/>
      </c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73"/>
      <c r="AC394" s="54"/>
      <c r="AD394" s="372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2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SUM('3:4'!G395)</f>
        <v>0</v>
      </c>
      <c r="H395" s="366">
        <f t="shared" si="147"/>
        <v>0</v>
      </c>
      <c r="I395" s="93">
        <f>SUM('3:4'!I395)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>
        <f t="shared" si="160"/>
        <v>0</v>
      </c>
      <c r="W395" s="33" t="str">
        <f t="shared" si="161"/>
        <v/>
      </c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73"/>
      <c r="AC395" s="54"/>
      <c r="AD395" s="372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2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SUM('3:4'!G396)</f>
        <v>0</v>
      </c>
      <c r="H396" s="366">
        <f t="shared" si="147"/>
        <v>0</v>
      </c>
      <c r="I396" s="93">
        <f>SUM('3:4'!I396)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>
        <f t="shared" si="160"/>
        <v>0</v>
      </c>
      <c r="W396" s="33" t="str">
        <f t="shared" si="161"/>
        <v/>
      </c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73"/>
      <c r="AC396" s="54"/>
      <c r="AD396" s="372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2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SUM('3:4'!G397)</f>
        <v>0</v>
      </c>
      <c r="H397" s="36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si="160"/>
        <v>0</v>
      </c>
      <c r="W397" s="33" t="str">
        <f t="shared" si="161"/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2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2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SUM('3:4'!G398)</f>
        <v>0</v>
      </c>
      <c r="H398" s="36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2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2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2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2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SUM('3:4'!G400)</f>
        <v>0</v>
      </c>
      <c r="H400" s="36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2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2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SUM('3:4'!G401)</f>
        <v>0</v>
      </c>
      <c r="H401" s="36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2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2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SUM('3:4'!G402)</f>
        <v>0</v>
      </c>
      <c r="H402" s="36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2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2">
        <v>30100043</v>
      </c>
      <c r="B403" s="192" t="s">
        <v>429</v>
      </c>
      <c r="C403" s="187" t="s">
        <v>427</v>
      </c>
      <c r="D403" s="17">
        <v>50.3</v>
      </c>
      <c r="E403" s="17"/>
      <c r="F403" s="6"/>
      <c r="G403" s="93">
        <f>SUM('3:4'!G403)</f>
        <v>0</v>
      </c>
      <c r="H403" s="366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73"/>
      <c r="AC403" s="54"/>
      <c r="AD403" s="372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2">
        <v>30100064</v>
      </c>
      <c r="B404" s="192" t="s">
        <v>400</v>
      </c>
      <c r="C404" s="187" t="s">
        <v>398</v>
      </c>
      <c r="D404" s="17">
        <v>5</v>
      </c>
      <c r="E404" s="17"/>
      <c r="F404" s="6"/>
      <c r="G404" s="93">
        <f>SUM('3:4'!G404)</f>
        <v>0</v>
      </c>
      <c r="H404" s="366">
        <f t="shared" si="147"/>
        <v>0</v>
      </c>
      <c r="I404" s="93">
        <f>SUM('3:4'!I404)</f>
        <v>0</v>
      </c>
      <c r="J404" s="31"/>
      <c r="K404" s="35"/>
      <c r="L404" s="87">
        <v>50</v>
      </c>
      <c r="M404" s="36"/>
      <c r="N404" s="31"/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/>
      <c r="W404" s="33"/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2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2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SUM('3:4'!G405)</f>
        <v>0</v>
      </c>
      <c r="H405" s="36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2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2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SUM('3:4'!G406)</f>
        <v>0</v>
      </c>
      <c r="H406" s="36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4"/>
        <v>0</v>
      </c>
      <c r="W406" s="33" t="str">
        <f t="shared" si="165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2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2"/>
      <c r="B407" s="192" t="s">
        <v>360</v>
      </c>
      <c r="C407" s="187" t="s">
        <v>361</v>
      </c>
      <c r="D407" s="17"/>
      <c r="E407" s="17"/>
      <c r="F407" s="6"/>
      <c r="G407" s="93">
        <f>SUM('3:4'!G407)</f>
        <v>0</v>
      </c>
      <c r="H407" s="366">
        <f t="shared" si="147"/>
        <v>0</v>
      </c>
      <c r="I407" s="93">
        <f>SUM('3:4'!I407)</f>
        <v>0</v>
      </c>
      <c r="J407" s="31"/>
      <c r="K407" s="35"/>
      <c r="L407" s="87"/>
      <c r="M407" s="36"/>
      <c r="N407" s="31"/>
      <c r="O407" s="93">
        <f>SUM('3:4'!O407)</f>
        <v>0</v>
      </c>
      <c r="P407" s="93">
        <f>SUM('3:4'!P407)</f>
        <v>0</v>
      </c>
      <c r="Q407" s="93">
        <f>SUM('3:4'!Q407)</f>
        <v>0</v>
      </c>
      <c r="R407" s="93">
        <f>SUM('3:4'!R407)</f>
        <v>0</v>
      </c>
      <c r="S407" s="93">
        <f>SUM('3:4'!S407)</f>
        <v>0</v>
      </c>
      <c r="T407" s="93">
        <f>SUM('3:4'!T407)</f>
        <v>0</v>
      </c>
      <c r="U407" s="93">
        <f>SUM('3:4'!U407)</f>
        <v>0</v>
      </c>
      <c r="V407" s="206"/>
      <c r="W407" s="33"/>
      <c r="X407" s="93">
        <f>SUM('3:4'!X407)</f>
        <v>0</v>
      </c>
      <c r="Y407" s="93">
        <f>SUM('3:4'!Y407)</f>
        <v>0</v>
      </c>
      <c r="Z407" s="93">
        <f>SUM('3:4'!Z407)</f>
        <v>0</v>
      </c>
      <c r="AA407" s="93">
        <f>SUM('3:4'!AA407)</f>
        <v>0</v>
      </c>
      <c r="AB407" s="73"/>
      <c r="AC407" s="54"/>
      <c r="AD407" s="372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2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SUM('3:4'!G408)</f>
        <v>0</v>
      </c>
      <c r="H408" s="366">
        <f t="shared" si="147"/>
        <v>0</v>
      </c>
      <c r="I408" s="93">
        <f>SUM('3:4'!I408)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2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2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SUM('3:4'!G409)</f>
        <v>0</v>
      </c>
      <c r="H409" s="36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si="168"/>
        <v>0</v>
      </c>
      <c r="W409" s="33" t="str">
        <f t="shared" si="169"/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2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2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SUM('3:4'!G410)</f>
        <v>0</v>
      </c>
      <c r="H410" s="36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8"/>
        <v>0</v>
      </c>
      <c r="W410" s="33" t="str">
        <f t="shared" si="169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2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2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SUM('3:4'!G411)</f>
        <v>0</v>
      </c>
      <c r="H411" s="366">
        <f t="shared" si="147"/>
        <v>0</v>
      </c>
      <c r="I411" s="93">
        <f>SUM('3:4'!I411)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>
        <f t="shared" si="168"/>
        <v>0</v>
      </c>
      <c r="W411" s="33" t="str">
        <f t="shared" si="169"/>
        <v/>
      </c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2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04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SUM('3:4'!G412)</f>
        <v>0</v>
      </c>
      <c r="H412" s="366">
        <f t="shared" si="147"/>
        <v>0</v>
      </c>
      <c r="I412" s="93">
        <f>SUM('3:4'!I412)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/>
      <c r="W412" s="33"/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2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04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SUM('3:4'!G413)</f>
        <v>0</v>
      </c>
      <c r="H413" s="366">
        <f t="shared" si="147"/>
        <v>0</v>
      </c>
      <c r="I413" s="93">
        <f>SUM('3:4'!I413)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/>
      <c r="W413" s="33"/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2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04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SUM('3:4'!G414)</f>
        <v>0</v>
      </c>
      <c r="H414" s="366">
        <f t="shared" si="147"/>
        <v>0</v>
      </c>
      <c r="I414" s="93">
        <f>SUM('3:4'!I414)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/>
      <c r="W414" s="33"/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2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04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SUM('3:4'!G415)</f>
        <v>0</v>
      </c>
      <c r="H415" s="366">
        <f t="shared" si="147"/>
        <v>0</v>
      </c>
      <c r="I415" s="93">
        <f>SUM('3:4'!I415)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/>
      <c r="W415" s="33"/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2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4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SUM('3:4'!G416)</f>
        <v>0</v>
      </c>
      <c r="H416" s="36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73"/>
      <c r="AC416" s="54"/>
      <c r="AD416" s="372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4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SUM('3:4'!G417)</f>
        <v>0</v>
      </c>
      <c r="H417" s="36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73"/>
      <c r="AC417" s="54"/>
      <c r="AD417" s="372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4">
        <v>30300003</v>
      </c>
      <c r="B418" s="197" t="s">
        <v>407</v>
      </c>
      <c r="C418" s="187" t="s">
        <v>410</v>
      </c>
      <c r="D418" s="17"/>
      <c r="E418" s="17"/>
      <c r="F418" s="6"/>
      <c r="G418" s="93">
        <f>SUM('3:4'!G418)</f>
        <v>0</v>
      </c>
      <c r="H418" s="36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73"/>
      <c r="AC418" s="54"/>
      <c r="AD418" s="372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4">
        <v>30300005</v>
      </c>
      <c r="B419" s="63" t="s">
        <v>362</v>
      </c>
      <c r="C419" s="16" t="s">
        <v>337</v>
      </c>
      <c r="D419" s="17"/>
      <c r="E419" s="17"/>
      <c r="F419" s="6"/>
      <c r="G419" s="93">
        <f>SUM('3:4'!G419)</f>
        <v>0</v>
      </c>
      <c r="H419" s="36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2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4">
        <v>30300004</v>
      </c>
      <c r="B420" s="63" t="s">
        <v>362</v>
      </c>
      <c r="C420" s="16" t="s">
        <v>339</v>
      </c>
      <c r="D420" s="17"/>
      <c r="E420" s="17"/>
      <c r="F420" s="6"/>
      <c r="G420" s="93">
        <f>SUM('3:4'!G420)</f>
        <v>0</v>
      </c>
      <c r="H420" s="36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SUM('3:4'!O420)</f>
        <v>0</v>
      </c>
      <c r="P420" s="93">
        <f>SUM('3:4'!P420)</f>
        <v>0</v>
      </c>
      <c r="Q420" s="93">
        <f>SUM('3:4'!Q420)</f>
        <v>0</v>
      </c>
      <c r="R420" s="93">
        <f>SUM('3:4'!R420)</f>
        <v>0</v>
      </c>
      <c r="S420" s="93">
        <f>SUM('3:4'!S420)</f>
        <v>0</v>
      </c>
      <c r="T420" s="93">
        <f>SUM('3:4'!T420)</f>
        <v>0</v>
      </c>
      <c r="U420" s="93">
        <f>SUM('3:4'!U420)</f>
        <v>0</v>
      </c>
      <c r="V420" s="206"/>
      <c r="W420" s="33"/>
      <c r="X420" s="93">
        <f>SUM('3:4'!X420)</f>
        <v>0</v>
      </c>
      <c r="Y420" s="93">
        <f>SUM('3:4'!Y420)</f>
        <v>0</v>
      </c>
      <c r="Z420" s="93">
        <f>SUM('3:4'!Z420)</f>
        <v>0</v>
      </c>
      <c r="AA420" s="93">
        <f>SUM('3:4'!AA420)</f>
        <v>0</v>
      </c>
      <c r="AB420" s="73"/>
      <c r="AC420" s="54"/>
      <c r="AD420" s="372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4">
        <v>30300006</v>
      </c>
      <c r="B421" s="63" t="s">
        <v>362</v>
      </c>
      <c r="C421" s="16" t="s">
        <v>341</v>
      </c>
      <c r="D421" s="17"/>
      <c r="E421" s="17"/>
      <c r="F421" s="6"/>
      <c r="G421" s="93">
        <f>SUM('3:4'!G421)</f>
        <v>0</v>
      </c>
      <c r="H421" s="36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SUM('3:4'!O421)</f>
        <v>0</v>
      </c>
      <c r="P421" s="93">
        <f>SUM('3:4'!P421)</f>
        <v>0</v>
      </c>
      <c r="Q421" s="93">
        <f>SUM('3:4'!Q421)</f>
        <v>0</v>
      </c>
      <c r="R421" s="93">
        <f>SUM('3:4'!R421)</f>
        <v>0</v>
      </c>
      <c r="S421" s="93">
        <f>SUM('3:4'!S421)</f>
        <v>0</v>
      </c>
      <c r="T421" s="93">
        <f>SUM('3:4'!T421)</f>
        <v>0</v>
      </c>
      <c r="U421" s="93">
        <f>SUM('3:4'!U421)</f>
        <v>0</v>
      </c>
      <c r="V421" s="206"/>
      <c r="W421" s="33"/>
      <c r="X421" s="93">
        <f>SUM('3:4'!X421)</f>
        <v>0</v>
      </c>
      <c r="Y421" s="93">
        <f>SUM('3:4'!Y421)</f>
        <v>0</v>
      </c>
      <c r="Z421" s="93">
        <f>SUM('3:4'!Z421)</f>
        <v>0</v>
      </c>
      <c r="AA421" s="93">
        <f>SUM('3:4'!AA421)</f>
        <v>0</v>
      </c>
      <c r="AB421" s="73"/>
      <c r="AC421" s="54"/>
      <c r="AD421" s="372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01" t="s">
        <v>86</v>
      </c>
      <c r="B422" s="601"/>
      <c r="C422" s="361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0">SUM(M365:M421)</f>
        <v>0</v>
      </c>
      <c r="N422" s="30">
        <f t="shared" si="170"/>
        <v>0</v>
      </c>
      <c r="O422" s="91">
        <f t="shared" si="170"/>
        <v>0</v>
      </c>
      <c r="P422" s="91">
        <f t="shared" si="170"/>
        <v>0</v>
      </c>
      <c r="Q422" s="91">
        <f t="shared" si="170"/>
        <v>0</v>
      </c>
      <c r="R422" s="91">
        <f t="shared" si="170"/>
        <v>0</v>
      </c>
      <c r="S422" s="92">
        <f t="shared" si="170"/>
        <v>0</v>
      </c>
      <c r="T422" s="91">
        <f t="shared" si="170"/>
        <v>0</v>
      </c>
      <c r="U422" s="91">
        <f t="shared" si="170"/>
        <v>0</v>
      </c>
      <c r="V422" s="206">
        <f t="shared" si="170"/>
        <v>0</v>
      </c>
      <c r="W422" s="33" t="str">
        <f t="shared" ref="W422:W429" si="171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70"/>
      <c r="AD422" s="372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01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SUM('3:4'!G423)</f>
        <v>0</v>
      </c>
      <c r="H423" s="366">
        <f>D423*G423</f>
        <v>0</v>
      </c>
      <c r="I423" s="93">
        <f>SUM('3:4'!I423)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>
        <f t="shared" ref="V423:V429" si="174">SUM(X423:AA423)</f>
        <v>0</v>
      </c>
      <c r="W423" s="33" t="str">
        <f t="shared" si="171"/>
        <v/>
      </c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2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01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SUM('3:4'!G424)</f>
        <v>0</v>
      </c>
      <c r="H424" s="366">
        <f t="shared" ref="H424:H456" si="175">D424*G424</f>
        <v>0</v>
      </c>
      <c r="I424" s="93">
        <f>SUM('3:4'!I424)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2"/>
        <v>0</v>
      </c>
      <c r="N424" s="31">
        <f t="shared" si="173"/>
        <v>0</v>
      </c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>
        <f t="shared" si="174"/>
        <v>0</v>
      </c>
      <c r="W424" s="33" t="str">
        <f t="shared" si="171"/>
        <v/>
      </c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2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01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SUM('3:4'!G425)</f>
        <v>0</v>
      </c>
      <c r="H425" s="366">
        <f t="shared" si="175"/>
        <v>0</v>
      </c>
      <c r="I425" s="93">
        <f>SUM('3:4'!I425)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2"/>
        <v>0</v>
      </c>
      <c r="N425" s="31">
        <f t="shared" si="173"/>
        <v>0</v>
      </c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>
        <f t="shared" si="174"/>
        <v>0</v>
      </c>
      <c r="W425" s="33" t="str">
        <f t="shared" si="171"/>
        <v/>
      </c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2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01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SUM('3:4'!G426)</f>
        <v>0</v>
      </c>
      <c r="H426" s="366">
        <f t="shared" si="175"/>
        <v>0</v>
      </c>
      <c r="I426" s="93">
        <f>SUM('3:4'!I426)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87">
        <v>9.3000000000000007</v>
      </c>
      <c r="M426" s="36">
        <f t="shared" si="172"/>
        <v>0</v>
      </c>
      <c r="N426" s="31">
        <f t="shared" si="173"/>
        <v>0</v>
      </c>
      <c r="O426" s="93">
        <f>SUM('3:4'!O426)</f>
        <v>0</v>
      </c>
      <c r="P426" s="93">
        <f>SUM('3:4'!P426)</f>
        <v>0</v>
      </c>
      <c r="Q426" s="93">
        <f>SUM('3:4'!Q426)</f>
        <v>0</v>
      </c>
      <c r="R426" s="93">
        <f>SUM('3:4'!R426)</f>
        <v>0</v>
      </c>
      <c r="S426" s="93">
        <f>SUM('3:4'!S426)</f>
        <v>0</v>
      </c>
      <c r="T426" s="93">
        <f>SUM('3:4'!T426)</f>
        <v>0</v>
      </c>
      <c r="U426" s="93">
        <f>SUM('3:4'!U426)</f>
        <v>0</v>
      </c>
      <c r="V426" s="206">
        <f t="shared" si="174"/>
        <v>0</v>
      </c>
      <c r="W426" s="33" t="str">
        <f t="shared" si="171"/>
        <v/>
      </c>
      <c r="X426" s="93">
        <f>SUM('3:4'!X426)</f>
        <v>0</v>
      </c>
      <c r="Y426" s="93">
        <f>SUM('3:4'!Y426)</f>
        <v>0</v>
      </c>
      <c r="Z426" s="93">
        <f>SUM('3:4'!Z426)</f>
        <v>0</v>
      </c>
      <c r="AA426" s="93">
        <f>SUM('3:4'!AA426)</f>
        <v>0</v>
      </c>
      <c r="AB426" s="73"/>
      <c r="AC426" s="54"/>
      <c r="AD426" s="372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01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SUM('3:4'!G427)</f>
        <v>0</v>
      </c>
      <c r="H427" s="366">
        <f t="shared" si="175"/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2"/>
        <v>0</v>
      </c>
      <c r="N427" s="31">
        <f t="shared" si="173"/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si="174"/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2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01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6">
        <f t="shared" si="175"/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9.3000000000000007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2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01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SUM('3:4'!G429)</f>
        <v>0</v>
      </c>
      <c r="H429" s="366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9.3000000000000007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2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01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SUM('3:4'!G430)</f>
        <v>0</v>
      </c>
      <c r="H430" s="366">
        <f t="shared" si="175"/>
        <v>0</v>
      </c>
      <c r="I430" s="93">
        <f>SUM('3:4'!I430)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7"/>
      <c r="W430" s="33"/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06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SUM('3:4'!G431)</f>
        <v>0</v>
      </c>
      <c r="H431" s="366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7">
        <f>SUM(X431:AA431)</f>
        <v>0</v>
      </c>
      <c r="W431" s="33" t="str">
        <f>IF(ISERROR(V431/G431),"",V431/G431)</f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06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SUM('3:4'!G432)</f>
        <v>0</v>
      </c>
      <c r="H432" s="366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7">
        <f>SUM(X432:AA432)</f>
        <v>0</v>
      </c>
      <c r="W432" s="33" t="str">
        <f>IF(ISERROR(V432/G432),"",V432/G432)</f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06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SUM('3:4'!G433)</f>
        <v>0</v>
      </c>
      <c r="H433" s="366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7">
        <f>SUM(X433:AA433)</f>
        <v>0</v>
      </c>
      <c r="W433" s="33" t="str">
        <f>IF(ISERROR(V433/G433),"",V433/G433)</f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06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SUM('3:4'!G434)</f>
        <v>0</v>
      </c>
      <c r="H434" s="366">
        <f t="shared" si="175"/>
        <v>0</v>
      </c>
      <c r="I434" s="93">
        <f>SUM('3:4'!I434)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>
        <f>SUM(X434:AA434)</f>
        <v>0</v>
      </c>
      <c r="W434" s="33" t="str">
        <f>IF(ISERROR(V434/G434),"",V434/G434)</f>
        <v/>
      </c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6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6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6">
        <f t="shared" ref="V435:V442" si="178">SUM(X435:AA435)</f>
        <v>0</v>
      </c>
      <c r="W435" s="33" t="str">
        <f t="shared" ref="W435:W442" si="179"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73"/>
      <c r="AC435" s="54"/>
      <c r="AD435" s="372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06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SUM('3:4'!G436)</f>
        <v>0</v>
      </c>
      <c r="H436" s="366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6"/>
        <v/>
      </c>
      <c r="N436" s="31">
        <f t="shared" si="177"/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6">
        <f t="shared" si="178"/>
        <v>0</v>
      </c>
      <c r="W436" s="33" t="str">
        <f t="shared" si="179"/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73"/>
      <c r="AC436" s="54"/>
      <c r="AD436" s="372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06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6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6"/>
        <v/>
      </c>
      <c r="N437" s="31">
        <f t="shared" si="177"/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6">
        <f t="shared" si="178"/>
        <v>0</v>
      </c>
      <c r="W437" s="33" t="str">
        <f t="shared" si="179"/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73"/>
      <c r="AC437" s="54"/>
      <c r="AD437" s="372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06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SUM('3:4'!G438)</f>
        <v>0</v>
      </c>
      <c r="H438" s="366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6"/>
        <v/>
      </c>
      <c r="N438" s="31">
        <f t="shared" si="177"/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6">
        <f t="shared" si="178"/>
        <v>0</v>
      </c>
      <c r="W438" s="33" t="str">
        <f t="shared" si="179"/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73"/>
      <c r="AC438" s="54"/>
      <c r="AD438" s="372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06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SUM('3:4'!G439)</f>
        <v>0</v>
      </c>
      <c r="H439" s="366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6"/>
        <v>0</v>
      </c>
      <c r="N439" s="31">
        <f t="shared" si="177"/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si="178"/>
        <v>0</v>
      </c>
      <c r="W439" s="33" t="str">
        <f t="shared" si="179"/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2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6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SUM('3:4'!G440)</f>
        <v>0</v>
      </c>
      <c r="H440" s="366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6"/>
        <v>0</v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2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6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SUM('3:4'!G441)</f>
        <v>0</v>
      </c>
      <c r="H441" s="366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6"/>
        <v>0</v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2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6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SUM('3:4'!G442)</f>
        <v>0</v>
      </c>
      <c r="H442" s="366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6"/>
        <v>0</v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2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1">
        <v>30400026</v>
      </c>
      <c r="B443" s="190" t="s">
        <v>393</v>
      </c>
      <c r="C443" s="187" t="s">
        <v>395</v>
      </c>
      <c r="D443" s="17">
        <v>5</v>
      </c>
      <c r="E443" s="17"/>
      <c r="F443" s="6"/>
      <c r="G443" s="93">
        <f>SUM('3:4'!G443)</f>
        <v>0</v>
      </c>
      <c r="H443" s="366">
        <f t="shared" si="175"/>
        <v>0</v>
      </c>
      <c r="I443" s="93">
        <f>SUM('3:4'!I443)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/>
      <c r="W443" s="33"/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2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1">
        <v>30400028</v>
      </c>
      <c r="B444" s="190" t="s">
        <v>393</v>
      </c>
      <c r="C444" s="187" t="s">
        <v>402</v>
      </c>
      <c r="D444" s="17">
        <v>5</v>
      </c>
      <c r="E444" s="17"/>
      <c r="F444" s="6"/>
      <c r="G444" s="93">
        <f>SUM('3:4'!G444)</f>
        <v>0</v>
      </c>
      <c r="H444" s="366">
        <f t="shared" si="175"/>
        <v>0</v>
      </c>
      <c r="I444" s="93">
        <f>SUM('3:4'!I444)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/>
      <c r="W444" s="33"/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2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1">
        <v>30400027</v>
      </c>
      <c r="B445" s="190" t="s">
        <v>404</v>
      </c>
      <c r="C445" s="187" t="s">
        <v>405</v>
      </c>
      <c r="D445" s="17">
        <v>5</v>
      </c>
      <c r="E445" s="17"/>
      <c r="F445" s="6"/>
      <c r="G445" s="93">
        <f>SUM('3:4'!G445)</f>
        <v>0</v>
      </c>
      <c r="H445" s="366">
        <f t="shared" si="175"/>
        <v>0</v>
      </c>
      <c r="I445" s="93">
        <f>SUM('3:4'!I445)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/>
      <c r="W445" s="33"/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2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1"/>
      <c r="B446" s="61" t="s">
        <v>342</v>
      </c>
      <c r="C446" s="187" t="s">
        <v>372</v>
      </c>
      <c r="D446" s="17">
        <v>5</v>
      </c>
      <c r="E446" s="17"/>
      <c r="F446" s="6"/>
      <c r="G446" s="93">
        <f>SUM('3:4'!G446)</f>
        <v>0</v>
      </c>
      <c r="H446" s="366">
        <f t="shared" si="175"/>
        <v>0</v>
      </c>
      <c r="I446" s="93">
        <f>SUM('3:4'!I446)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/>
      <c r="W446" s="33"/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2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1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93">
        <f>SUM('3:4'!G447)</f>
        <v>0</v>
      </c>
      <c r="H447" s="366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2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1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93">
        <f>SUM('3:4'!G448)</f>
        <v>0</v>
      </c>
      <c r="H448" s="366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2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01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SUM('3:4'!G449)</f>
        <v>0</v>
      </c>
      <c r="H449" s="366">
        <f t="shared" si="175"/>
        <v>0</v>
      </c>
      <c r="I449" s="93">
        <f>SUM('3:4'!I449)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>
        <f t="shared" ref="V449:V450" si="180">SUM(X449:AA449)</f>
        <v>0</v>
      </c>
      <c r="W449" s="33" t="str">
        <f t="shared" ref="W449:W450" si="181">IF(ISERROR(V449/G449),"",V449/G449)</f>
        <v/>
      </c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2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01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SUM('3:4'!G450)</f>
        <v>0</v>
      </c>
      <c r="H450" s="366">
        <f t="shared" si="175"/>
        <v>0</v>
      </c>
      <c r="I450" s="93">
        <f>SUM('3:4'!I450)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>
        <f t="shared" si="180"/>
        <v>0</v>
      </c>
      <c r="W450" s="33" t="str">
        <f t="shared" si="181"/>
        <v/>
      </c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2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01">
        <v>30400004</v>
      </c>
      <c r="B451" s="215" t="s">
        <v>419</v>
      </c>
      <c r="C451" s="187" t="s">
        <v>73</v>
      </c>
      <c r="D451" s="17"/>
      <c r="E451" s="17"/>
      <c r="F451" s="6"/>
      <c r="G451" s="93">
        <f>SUM('3:4'!G451)</f>
        <v>0</v>
      </c>
      <c r="H451" s="366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6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73"/>
      <c r="AC451" s="54"/>
      <c r="AD451" s="372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01">
        <v>30400003</v>
      </c>
      <c r="B452" s="215" t="s">
        <v>419</v>
      </c>
      <c r="C452" s="187" t="s">
        <v>60</v>
      </c>
      <c r="D452" s="17"/>
      <c r="E452" s="17"/>
      <c r="F452" s="6"/>
      <c r="G452" s="93">
        <f>SUM('3:4'!G452)</f>
        <v>0</v>
      </c>
      <c r="H452" s="366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6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73"/>
      <c r="AC452" s="54"/>
      <c r="AD452" s="372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01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SUM('3:4'!G453)</f>
        <v>0</v>
      </c>
      <c r="H453" s="366">
        <f t="shared" si="175"/>
        <v>0</v>
      </c>
      <c r="I453" s="93">
        <f>SUM('3:4'!I453)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6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73"/>
      <c r="AC453" s="54"/>
      <c r="AD453" s="372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01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SUM('3:4'!G454)</f>
        <v>0</v>
      </c>
      <c r="H454" s="366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6"/>
        <v>0</v>
      </c>
      <c r="N454" s="31">
        <f t="shared" ref="N454:N456" si="182">SUM(O454:U454)</f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ref="V454:V456" si="183">SUM(X454:AA454)</f>
        <v>0</v>
      </c>
      <c r="W454" s="33" t="str">
        <f t="shared" ref="W454:W478" si="184">IF(ISERROR(V454/G454),"",V454/G454)</f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2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01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SUM('3:4'!G455)</f>
        <v>0</v>
      </c>
      <c r="H455" s="366">
        <f t="shared" si="175"/>
        <v>0</v>
      </c>
      <c r="I455" s="93">
        <f>SUM('3:4'!I455)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6"/>
        <v>0</v>
      </c>
      <c r="N455" s="31">
        <f t="shared" si="182"/>
        <v>0</v>
      </c>
      <c r="O455" s="93">
        <f>SUM('3:4'!O455)</f>
        <v>0</v>
      </c>
      <c r="P455" s="93">
        <f>SUM('3:4'!P455)</f>
        <v>0</v>
      </c>
      <c r="Q455" s="93">
        <f>SUM('3:4'!Q455)</f>
        <v>0</v>
      </c>
      <c r="R455" s="93">
        <f>SUM('3:4'!R455)</f>
        <v>0</v>
      </c>
      <c r="S455" s="93">
        <f>SUM('3:4'!S455)</f>
        <v>0</v>
      </c>
      <c r="T455" s="93">
        <f>SUM('3:4'!T455)</f>
        <v>0</v>
      </c>
      <c r="U455" s="93">
        <f>SUM('3:4'!U455)</f>
        <v>0</v>
      </c>
      <c r="V455" s="206">
        <f t="shared" si="183"/>
        <v>0</v>
      </c>
      <c r="W455" s="33" t="str">
        <f t="shared" si="184"/>
        <v/>
      </c>
      <c r="X455" s="93">
        <f>SUM('3:4'!X455)</f>
        <v>0</v>
      </c>
      <c r="Y455" s="93">
        <f>SUM('3:4'!Y455)</f>
        <v>0</v>
      </c>
      <c r="Z455" s="93">
        <f>SUM('3:4'!Z455)</f>
        <v>0</v>
      </c>
      <c r="AA455" s="93">
        <f>SUM('3:4'!AA455)</f>
        <v>0</v>
      </c>
      <c r="AB455" s="73"/>
      <c r="AC455" s="54"/>
      <c r="AD455" s="372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01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SUM('3:4'!G456)</f>
        <v>0</v>
      </c>
      <c r="H456" s="366">
        <f t="shared" si="175"/>
        <v>0</v>
      </c>
      <c r="I456" s="93">
        <f>SUM('3:4'!I456)</f>
        <v>0</v>
      </c>
      <c r="J456" s="31" t="str">
        <f t="array" ref="J456">IF(ISERROR(G456/I456),"",G456/I456)</f>
        <v/>
      </c>
      <c r="K456" s="366">
        <f t="array" ref="K456">IF(ISERROR(G456/L456),"",G456/L456)</f>
        <v>0</v>
      </c>
      <c r="L456" s="87">
        <v>9</v>
      </c>
      <c r="M456" s="36">
        <f t="shared" si="176"/>
        <v>0</v>
      </c>
      <c r="N456" s="31">
        <f t="shared" si="182"/>
        <v>0</v>
      </c>
      <c r="O456" s="93">
        <f>SUM('3:4'!O456)</f>
        <v>0</v>
      </c>
      <c r="P456" s="93">
        <f>SUM('3:4'!P456)</f>
        <v>0</v>
      </c>
      <c r="Q456" s="93">
        <f>SUM('3:4'!Q456)</f>
        <v>0</v>
      </c>
      <c r="R456" s="93">
        <f>SUM('3:4'!R456)</f>
        <v>0</v>
      </c>
      <c r="S456" s="93">
        <f>SUM('3:4'!S456)</f>
        <v>0</v>
      </c>
      <c r="T456" s="93">
        <f>SUM('3:4'!T456)</f>
        <v>0</v>
      </c>
      <c r="U456" s="93">
        <f>SUM('3:4'!U456)</f>
        <v>0</v>
      </c>
      <c r="V456" s="206">
        <f t="shared" si="183"/>
        <v>0</v>
      </c>
      <c r="W456" s="33" t="str">
        <f t="shared" si="184"/>
        <v/>
      </c>
      <c r="X456" s="93">
        <f>SUM('3:4'!X456)</f>
        <v>0</v>
      </c>
      <c r="Y456" s="93">
        <f>SUM('3:4'!Y456)</f>
        <v>0</v>
      </c>
      <c r="Z456" s="93">
        <f>SUM('3:4'!Z456)</f>
        <v>0</v>
      </c>
      <c r="AA456" s="93">
        <f>SUM('3:4'!AA456)</f>
        <v>0</v>
      </c>
      <c r="AB456" s="73"/>
      <c r="AC456" s="54"/>
      <c r="AD456" s="372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593" t="s">
        <v>92</v>
      </c>
      <c r="B457" s="594"/>
      <c r="C457" s="361" t="s">
        <v>71</v>
      </c>
      <c r="D457" s="20"/>
      <c r="E457" s="20"/>
      <c r="F457" s="32"/>
      <c r="G457" s="99">
        <f>SUM(G423:G456)</f>
        <v>0</v>
      </c>
      <c r="H457" s="30">
        <f>SUM(H423:H456)</f>
        <v>0</v>
      </c>
      <c r="I457" s="30">
        <f>SUM(I423:I456)</f>
        <v>0</v>
      </c>
      <c r="J457" s="31" t="str">
        <f t="array" ref="J457">IF(ISERROR(G457/I457),"",G457/I457)</f>
        <v/>
      </c>
      <c r="K457" s="30">
        <f>SUM(K423:K456)</f>
        <v>0</v>
      </c>
      <c r="L457" s="98"/>
      <c r="M457" s="89">
        <f t="shared" ref="M457:V457" si="185">SUM(M423:M456)</f>
        <v>0</v>
      </c>
      <c r="N457" s="30">
        <f t="shared" si="185"/>
        <v>0</v>
      </c>
      <c r="O457" s="91">
        <f t="shared" si="185"/>
        <v>0</v>
      </c>
      <c r="P457" s="91">
        <f t="shared" si="185"/>
        <v>0</v>
      </c>
      <c r="Q457" s="91">
        <f t="shared" si="185"/>
        <v>0</v>
      </c>
      <c r="R457" s="91">
        <f t="shared" si="185"/>
        <v>0</v>
      </c>
      <c r="S457" s="92">
        <f t="shared" si="185"/>
        <v>0</v>
      </c>
      <c r="T457" s="91">
        <f t="shared" si="185"/>
        <v>0</v>
      </c>
      <c r="U457" s="91">
        <f t="shared" si="185"/>
        <v>0</v>
      </c>
      <c r="V457" s="206">
        <f t="shared" si="185"/>
        <v>0</v>
      </c>
      <c r="W457" s="33" t="str">
        <f t="shared" si="184"/>
        <v/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70"/>
      <c r="AD457" s="372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01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SUM('3:4'!G458)</f>
        <v>0</v>
      </c>
      <c r="H458" s="366">
        <f>D458*G458</f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72" si="188">SUM(X458:AA458)</f>
        <v>0</v>
      </c>
      <c r="W458" s="33" t="str">
        <f t="shared" si="184"/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2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01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SUM('3:4'!G459)</f>
        <v>0</v>
      </c>
      <c r="H459" s="366">
        <f t="shared" ref="H459:H472" si="189">D459*G459</f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6"/>
        <v>0</v>
      </c>
      <c r="N459" s="31">
        <f t="shared" si="187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8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2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01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SUM('3:4'!G460)</f>
        <v>0</v>
      </c>
      <c r="H460" s="366">
        <f t="shared" si="189"/>
        <v>0</v>
      </c>
      <c r="I460" s="93">
        <f>SUM('3:4'!I460)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6"/>
        <v>0</v>
      </c>
      <c r="N460" s="31">
        <f t="shared" si="187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8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2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01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SUM('3:4'!G461)</f>
        <v>0</v>
      </c>
      <c r="H461" s="366">
        <f t="shared" si="189"/>
        <v>0</v>
      </c>
      <c r="I461" s="93">
        <f>SUM('3:4'!I461)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6"/>
        <v>0</v>
      </c>
      <c r="N461" s="31">
        <f t="shared" si="187"/>
        <v>0</v>
      </c>
      <c r="O461" s="93">
        <f>SUM('3:4'!O461)</f>
        <v>0</v>
      </c>
      <c r="P461" s="93">
        <f>SUM('3:4'!P461)</f>
        <v>0</v>
      </c>
      <c r="Q461" s="93">
        <f>SUM('3:4'!Q461)</f>
        <v>0</v>
      </c>
      <c r="R461" s="93">
        <f>SUM('3:4'!R461)</f>
        <v>0</v>
      </c>
      <c r="S461" s="93">
        <f>SUM('3:4'!S461)</f>
        <v>0</v>
      </c>
      <c r="T461" s="93">
        <f>SUM('3:4'!T461)</f>
        <v>0</v>
      </c>
      <c r="U461" s="93">
        <f>SUM('3:4'!U461)</f>
        <v>0</v>
      </c>
      <c r="V461" s="206">
        <f t="shared" si="188"/>
        <v>0</v>
      </c>
      <c r="W461" s="33" t="str">
        <f t="shared" si="184"/>
        <v/>
      </c>
      <c r="X461" s="93">
        <f>SUM('3:4'!X461)</f>
        <v>0</v>
      </c>
      <c r="Y461" s="93">
        <f>SUM('3:4'!Y461)</f>
        <v>0</v>
      </c>
      <c r="Z461" s="93">
        <f>SUM('3:4'!Z461)</f>
        <v>0</v>
      </c>
      <c r="AA461" s="93">
        <f>SUM('3:4'!AA461)</f>
        <v>0</v>
      </c>
      <c r="AB461" s="73"/>
      <c r="AC461" s="54"/>
      <c r="AD461" s="372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01">
        <v>30100054</v>
      </c>
      <c r="B462" s="63" t="s">
        <v>95</v>
      </c>
      <c r="C462" s="367" t="s">
        <v>72</v>
      </c>
      <c r="D462" s="17">
        <v>5.03</v>
      </c>
      <c r="E462" s="17"/>
      <c r="F462" s="6"/>
      <c r="G462" s="93">
        <f>SUM('3:4'!G462)</f>
        <v>0</v>
      </c>
      <c r="H462" s="366">
        <f t="shared" si="189"/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6"/>
        <v>0</v>
      </c>
      <c r="N462" s="31">
        <f t="shared" si="187"/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si="188"/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2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SUM('3:4'!G463)</f>
        <v>0</v>
      </c>
      <c r="H463" s="366">
        <f t="shared" si="189"/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2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01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SUM('3:4'!G464)</f>
        <v>0</v>
      </c>
      <c r="H464" s="366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2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01"/>
      <c r="B465" s="63" t="s">
        <v>95</v>
      </c>
      <c r="C465" s="367" t="s">
        <v>96</v>
      </c>
      <c r="D465" s="17">
        <v>5.03</v>
      </c>
      <c r="E465" s="17"/>
      <c r="F465" s="6"/>
      <c r="G465" s="93">
        <f>SUM('3:4'!G465)</f>
        <v>0</v>
      </c>
      <c r="H465" s="366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2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01">
        <v>30101067</v>
      </c>
      <c r="B466" s="63" t="s">
        <v>97</v>
      </c>
      <c r="C466" s="367" t="s">
        <v>82</v>
      </c>
      <c r="D466" s="17">
        <v>5.03</v>
      </c>
      <c r="E466" s="17"/>
      <c r="F466" s="6"/>
      <c r="G466" s="93">
        <f>SUM('3:4'!G466)</f>
        <v>0</v>
      </c>
      <c r="H466" s="366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6"/>
        <v/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2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01">
        <v>30101068</v>
      </c>
      <c r="B467" s="63" t="s">
        <v>97</v>
      </c>
      <c r="C467" s="367" t="s">
        <v>72</v>
      </c>
      <c r="D467" s="17">
        <v>5.03</v>
      </c>
      <c r="E467" s="17"/>
      <c r="F467" s="6"/>
      <c r="G467" s="93">
        <f>SUM('3:4'!G467)</f>
        <v>0</v>
      </c>
      <c r="H467" s="366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6"/>
        <v/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2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01">
        <v>30101069</v>
      </c>
      <c r="B468" s="63" t="s">
        <v>97</v>
      </c>
      <c r="C468" s="367" t="s">
        <v>60</v>
      </c>
      <c r="D468" s="17">
        <v>5.03</v>
      </c>
      <c r="E468" s="17"/>
      <c r="F468" s="6"/>
      <c r="G468" s="93">
        <f>SUM('3:4'!G468)</f>
        <v>0</v>
      </c>
      <c r="H468" s="366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6"/>
        <v/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2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01">
        <v>30101070</v>
      </c>
      <c r="B469" s="63" t="s">
        <v>97</v>
      </c>
      <c r="C469" s="367" t="s">
        <v>96</v>
      </c>
      <c r="D469" s="17">
        <v>5.03</v>
      </c>
      <c r="E469" s="17"/>
      <c r="F469" s="6"/>
      <c r="G469" s="93">
        <f>SUM('3:4'!G469)</f>
        <v>0</v>
      </c>
      <c r="H469" s="366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6"/>
        <v/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2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01">
        <v>30101071</v>
      </c>
      <c r="B470" s="63" t="s">
        <v>97</v>
      </c>
      <c r="C470" s="367" t="s">
        <v>73</v>
      </c>
      <c r="D470" s="17">
        <v>5.03</v>
      </c>
      <c r="E470" s="17"/>
      <c r="F470" s="6"/>
      <c r="G470" s="93">
        <f>SUM('3:4'!G470)</f>
        <v>0</v>
      </c>
      <c r="H470" s="366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2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02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SUM('3:4'!G471)</f>
        <v>0</v>
      </c>
      <c r="H471" s="366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6"/>
        <v>0</v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2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02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SUM('3:4'!G472)</f>
        <v>0</v>
      </c>
      <c r="H472" s="366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6"/>
        <v>0</v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2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593" t="s">
        <v>99</v>
      </c>
      <c r="B473" s="594"/>
      <c r="C473" s="361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08">
        <f t="shared" si="190"/>
        <v>0</v>
      </c>
      <c r="W473" s="33" t="str">
        <f t="shared" si="184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70"/>
      <c r="AD473" s="372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02">
        <v>30400025</v>
      </c>
      <c r="B474" s="192" t="s">
        <v>232</v>
      </c>
      <c r="C474" s="16" t="s">
        <v>53</v>
      </c>
      <c r="D474" s="17">
        <v>5.04</v>
      </c>
      <c r="E474" s="17"/>
      <c r="F474" s="6"/>
      <c r="G474" s="93">
        <f>SUM('3:4'!G474)</f>
        <v>0</v>
      </c>
      <c r="H474" s="366">
        <f t="shared" ref="H474:H480" si="191">D474*G474</f>
        <v>0</v>
      </c>
      <c r="I474" s="93">
        <f>SUM('3:4'!I474)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ref="V474:V478" si="194">SUM(X474:AA474)</f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2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2">
        <v>30400023</v>
      </c>
      <c r="B475" s="192" t="s">
        <v>232</v>
      </c>
      <c r="C475" s="16" t="s">
        <v>60</v>
      </c>
      <c r="D475" s="17">
        <v>5.04</v>
      </c>
      <c r="E475" s="17"/>
      <c r="F475" s="6"/>
      <c r="G475" s="93">
        <f>SUM('3:4'!G475)</f>
        <v>0</v>
      </c>
      <c r="H475" s="366">
        <f t="shared" si="191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2"/>
        <v>0</v>
      </c>
      <c r="N475" s="31">
        <f t="shared" si="193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94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2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2">
        <v>30400024</v>
      </c>
      <c r="B476" s="192" t="s">
        <v>232</v>
      </c>
      <c r="C476" s="16" t="s">
        <v>74</v>
      </c>
      <c r="D476" s="17">
        <v>5.04</v>
      </c>
      <c r="E476" s="17"/>
      <c r="F476" s="6"/>
      <c r="G476" s="93">
        <f>SUM('3:4'!G476)</f>
        <v>0</v>
      </c>
      <c r="H476" s="366">
        <f t="shared" si="191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2"/>
        <v>0</v>
      </c>
      <c r="N476" s="31">
        <f t="shared" si="193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94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2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2"/>
      <c r="B477" s="192" t="s">
        <v>232</v>
      </c>
      <c r="C477" s="16" t="s">
        <v>66</v>
      </c>
      <c r="D477" s="17">
        <v>5.04</v>
      </c>
      <c r="E477" s="17"/>
      <c r="F477" s="6"/>
      <c r="G477" s="93">
        <f>SUM('3:4'!G477)</f>
        <v>0</v>
      </c>
      <c r="H477" s="366">
        <f t="shared" si="191"/>
        <v>0</v>
      </c>
      <c r="I477" s="93">
        <f>SUM('3:4'!I477)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2"/>
        <v>0</v>
      </c>
      <c r="N477" s="31">
        <f t="shared" si="193"/>
        <v>0</v>
      </c>
      <c r="O477" s="93">
        <f>SUM('3:4'!O477)</f>
        <v>0</v>
      </c>
      <c r="P477" s="93">
        <f>SUM('3:4'!P477)</f>
        <v>0</v>
      </c>
      <c r="Q477" s="93">
        <f>SUM('3:4'!Q477)</f>
        <v>0</v>
      </c>
      <c r="R477" s="93">
        <f>SUM('3:4'!R477)</f>
        <v>0</v>
      </c>
      <c r="S477" s="93">
        <f>SUM('3:4'!S477)</f>
        <v>0</v>
      </c>
      <c r="T477" s="93">
        <f>SUM('3:4'!T477)</f>
        <v>0</v>
      </c>
      <c r="U477" s="93">
        <f>SUM('3:4'!U477)</f>
        <v>0</v>
      </c>
      <c r="V477" s="206">
        <f t="shared" si="194"/>
        <v>0</v>
      </c>
      <c r="W477" s="33" t="str">
        <f t="shared" si="184"/>
        <v/>
      </c>
      <c r="X477" s="93">
        <f>SUM('3:4'!X477)</f>
        <v>0</v>
      </c>
      <c r="Y477" s="93">
        <f>SUM('3:4'!Y477)</f>
        <v>0</v>
      </c>
      <c r="Z477" s="93">
        <f>SUM('3:4'!Z477)</f>
        <v>0</v>
      </c>
      <c r="AA477" s="93">
        <f>SUM('3:4'!AA477)</f>
        <v>0</v>
      </c>
      <c r="AB477" s="73"/>
      <c r="AC477" s="54"/>
      <c r="AD477" s="372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2"/>
      <c r="B478" s="192" t="s">
        <v>232</v>
      </c>
      <c r="C478" s="16" t="s">
        <v>101</v>
      </c>
      <c r="D478" s="17">
        <v>5.04</v>
      </c>
      <c r="E478" s="17"/>
      <c r="F478" s="6"/>
      <c r="G478" s="93">
        <f>SUM('3:4'!G478)</f>
        <v>0</v>
      </c>
      <c r="H478" s="366">
        <f t="shared" si="191"/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2"/>
        <v>0</v>
      </c>
      <c r="N478" s="31">
        <f t="shared" si="193"/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si="194"/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2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2">
        <v>30400019</v>
      </c>
      <c r="B479" s="192" t="s">
        <v>439</v>
      </c>
      <c r="C479" s="187" t="s">
        <v>441</v>
      </c>
      <c r="D479" s="17">
        <v>5.04</v>
      </c>
      <c r="E479" s="17"/>
      <c r="F479" s="6"/>
      <c r="G479" s="93">
        <f>SUM('3:4'!G479)</f>
        <v>0</v>
      </c>
      <c r="H479" s="366">
        <f t="shared" si="191"/>
        <v>0</v>
      </c>
      <c r="I479" s="93">
        <f>SUM('3:4'!I479)</f>
        <v>0</v>
      </c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73"/>
      <c r="AC479" s="54"/>
      <c r="AD479" s="372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2">
        <v>30400022</v>
      </c>
      <c r="B480" s="192" t="s">
        <v>232</v>
      </c>
      <c r="C480" s="16" t="s">
        <v>55</v>
      </c>
      <c r="D480" s="17">
        <v>5.04</v>
      </c>
      <c r="E480" s="17"/>
      <c r="F480" s="6"/>
      <c r="G480" s="93">
        <f>SUM('3:4'!G480)</f>
        <v>0</v>
      </c>
      <c r="H480" s="366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ref="V480" si="197">SUM(X480:AA480)</f>
        <v>0</v>
      </c>
      <c r="W480" s="33" t="str">
        <f t="shared" ref="W480:W485" si="198">IF(ISERROR(V480/G480),"",V480/G480)</f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2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593" t="s">
        <v>102</v>
      </c>
      <c r="B481" s="594"/>
      <c r="C481" s="361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98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70"/>
      <c r="AD481" s="372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1">
        <v>30700013</v>
      </c>
      <c r="B482" s="64" t="s">
        <v>103</v>
      </c>
      <c r="C482" s="360"/>
      <c r="D482" s="17">
        <v>3.65</v>
      </c>
      <c r="E482" s="17"/>
      <c r="F482" s="53"/>
      <c r="G482" s="93">
        <f>SUM('3:4'!G482)</f>
        <v>0</v>
      </c>
      <c r="H482" s="366">
        <f>D482*G482</f>
        <v>0</v>
      </c>
      <c r="I482" s="93">
        <f>SUM('3:4'!I482)</f>
        <v>0</v>
      </c>
      <c r="J482" s="31" t="str">
        <f t="array" ref="J482">IF(ISERROR(G482/I482),"",G482/I482)</f>
        <v/>
      </c>
      <c r="K482" s="366">
        <f t="array" ref="K482">IF(ISERROR(G482/L482),"",G482/L482)</f>
        <v>0</v>
      </c>
      <c r="L482" s="87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ref="V482:V485" si="201">SUM(X482:AA482)</f>
        <v>0</v>
      </c>
      <c r="W482" s="33" t="str">
        <f t="shared" si="198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2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1">
        <v>30700014</v>
      </c>
      <c r="B483" s="64" t="s">
        <v>0</v>
      </c>
      <c r="C483" s="360"/>
      <c r="D483" s="17">
        <v>6.58</v>
      </c>
      <c r="E483" s="17"/>
      <c r="F483" s="6"/>
      <c r="G483" s="93">
        <f>SUM('3:4'!G483)</f>
        <v>0</v>
      </c>
      <c r="H483" s="366">
        <f t="shared" ref="H483:H496" si="202">D483*G483</f>
        <v>0</v>
      </c>
      <c r="I483" s="93">
        <f>SUM('3:4'!I483)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9"/>
        <v>0</v>
      </c>
      <c r="N483" s="31">
        <f t="shared" si="200"/>
        <v>0</v>
      </c>
      <c r="O483" s="93">
        <f>SUM('3:4'!O483)</f>
        <v>0</v>
      </c>
      <c r="P483" s="93">
        <f>SUM('3:4'!P483)</f>
        <v>0</v>
      </c>
      <c r="Q483" s="93">
        <f>SUM('3:4'!Q483)</f>
        <v>0</v>
      </c>
      <c r="R483" s="93">
        <f>SUM('3:4'!R483)</f>
        <v>0</v>
      </c>
      <c r="S483" s="93">
        <f>SUM('3:4'!S483)</f>
        <v>0</v>
      </c>
      <c r="T483" s="93">
        <f>SUM('3:4'!T483)</f>
        <v>0</v>
      </c>
      <c r="U483" s="93">
        <f>SUM('3:4'!U483)</f>
        <v>0</v>
      </c>
      <c r="V483" s="206">
        <f t="shared" si="201"/>
        <v>0</v>
      </c>
      <c r="W483" s="33" t="str">
        <f t="shared" si="198"/>
        <v/>
      </c>
      <c r="X483" s="93">
        <f>SUM('3:4'!X483)</f>
        <v>0</v>
      </c>
      <c r="Y483" s="93">
        <f>SUM('3:4'!Y483)</f>
        <v>0</v>
      </c>
      <c r="Z483" s="93">
        <f>SUM('3:4'!Z483)</f>
        <v>0</v>
      </c>
      <c r="AA483" s="93">
        <f>SUM('3:4'!AA483)</f>
        <v>0</v>
      </c>
      <c r="AB483" s="73"/>
      <c r="AC483" s="54"/>
      <c r="AD483" s="37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1">
        <v>30700016</v>
      </c>
      <c r="B484" s="64" t="s">
        <v>1</v>
      </c>
      <c r="C484" s="360"/>
      <c r="D484" s="17">
        <v>7.8</v>
      </c>
      <c r="E484" s="17"/>
      <c r="F484" s="6"/>
      <c r="G484" s="93">
        <f>SUM('3:4'!G484)</f>
        <v>0</v>
      </c>
      <c r="H484" s="366">
        <f t="shared" si="202"/>
        <v>0</v>
      </c>
      <c r="I484" s="93">
        <f>SUM('3:4'!I484)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9"/>
        <v>0</v>
      </c>
      <c r="N484" s="31">
        <f t="shared" si="200"/>
        <v>0</v>
      </c>
      <c r="O484" s="93">
        <f>SUM('3:4'!O484)</f>
        <v>0</v>
      </c>
      <c r="P484" s="93">
        <f>SUM('3:4'!P484)</f>
        <v>0</v>
      </c>
      <c r="Q484" s="93">
        <f>SUM('3:4'!Q484)</f>
        <v>0</v>
      </c>
      <c r="R484" s="93">
        <f>SUM('3:4'!R484)</f>
        <v>0</v>
      </c>
      <c r="S484" s="93">
        <f>SUM('3:4'!S484)</f>
        <v>0</v>
      </c>
      <c r="T484" s="93">
        <f>SUM('3:4'!T484)</f>
        <v>0</v>
      </c>
      <c r="U484" s="93">
        <f>SUM('3:4'!U484)</f>
        <v>0</v>
      </c>
      <c r="V484" s="206">
        <f t="shared" si="201"/>
        <v>0</v>
      </c>
      <c r="W484" s="33" t="str">
        <f t="shared" si="198"/>
        <v/>
      </c>
      <c r="X484" s="93">
        <f>SUM('3:4'!X484)</f>
        <v>0</v>
      </c>
      <c r="Y484" s="93">
        <f>SUM('3:4'!Y484)</f>
        <v>0</v>
      </c>
      <c r="Z484" s="93">
        <f>SUM('3:4'!Z484)</f>
        <v>0</v>
      </c>
      <c r="AA484" s="93">
        <f>SUM('3:4'!AA484)</f>
        <v>0</v>
      </c>
      <c r="AB484" s="73"/>
      <c r="AC484" s="54"/>
      <c r="AD484" s="37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1">
        <v>30700017</v>
      </c>
      <c r="B485" s="64" t="s">
        <v>2</v>
      </c>
      <c r="C485" s="360"/>
      <c r="D485" s="17">
        <v>4.4000000000000004</v>
      </c>
      <c r="E485" s="17"/>
      <c r="F485" s="6"/>
      <c r="G485" s="93">
        <f>SUM('3:4'!G485)</f>
        <v>0</v>
      </c>
      <c r="H485" s="366">
        <f t="shared" si="202"/>
        <v>0</v>
      </c>
      <c r="I485" s="93">
        <f>SUM('3:4'!I485)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9"/>
        <v>0</v>
      </c>
      <c r="N485" s="31">
        <f t="shared" si="200"/>
        <v>0</v>
      </c>
      <c r="O485" s="93">
        <f>SUM('3:4'!O485)</f>
        <v>0</v>
      </c>
      <c r="P485" s="93">
        <f>SUM('3:4'!P485)</f>
        <v>0</v>
      </c>
      <c r="Q485" s="93">
        <f>SUM('3:4'!Q485)</f>
        <v>0</v>
      </c>
      <c r="R485" s="93">
        <f>SUM('3:4'!R485)</f>
        <v>0</v>
      </c>
      <c r="S485" s="93">
        <f>SUM('3:4'!S485)</f>
        <v>0</v>
      </c>
      <c r="T485" s="93">
        <f>SUM('3:4'!T485)</f>
        <v>0</v>
      </c>
      <c r="U485" s="93">
        <f>SUM('3:4'!U485)</f>
        <v>0</v>
      </c>
      <c r="V485" s="206">
        <f t="shared" si="201"/>
        <v>0</v>
      </c>
      <c r="W485" s="33" t="str">
        <f t="shared" si="198"/>
        <v/>
      </c>
      <c r="X485" s="93">
        <f>SUM('3:4'!X485)</f>
        <v>0</v>
      </c>
      <c r="Y485" s="93">
        <f>SUM('3:4'!Y485)</f>
        <v>0</v>
      </c>
      <c r="Z485" s="93">
        <f>SUM('3:4'!Z485)</f>
        <v>0</v>
      </c>
      <c r="AA485" s="93">
        <f>SUM('3:4'!AA485)</f>
        <v>0</v>
      </c>
      <c r="AB485" s="73"/>
      <c r="AC485" s="54"/>
      <c r="AD485" s="37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1"/>
      <c r="B486" s="64" t="s">
        <v>348</v>
      </c>
      <c r="C486" s="188" t="s">
        <v>376</v>
      </c>
      <c r="D486" s="17"/>
      <c r="E486" s="17"/>
      <c r="F486" s="6"/>
      <c r="G486" s="93">
        <f>SUM('3:4'!G486)</f>
        <v>0</v>
      </c>
      <c r="H486" s="366">
        <f t="shared" si="202"/>
        <v>0</v>
      </c>
      <c r="I486" s="93">
        <f>SUM('3:4'!I486)</f>
        <v>0</v>
      </c>
      <c r="J486" s="31"/>
      <c r="K486" s="35"/>
      <c r="L486" s="87"/>
      <c r="M486" s="36"/>
      <c r="N486" s="31"/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/>
      <c r="W486" s="33"/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2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1">
        <v>30700001</v>
      </c>
      <c r="B487" s="191" t="s">
        <v>359</v>
      </c>
      <c r="C487" s="360"/>
      <c r="D487" s="17"/>
      <c r="E487" s="17"/>
      <c r="F487" s="6"/>
      <c r="G487" s="93">
        <f>SUM('3:4'!G487)</f>
        <v>0</v>
      </c>
      <c r="H487" s="366">
        <f t="shared" si="202"/>
        <v>0</v>
      </c>
      <c r="I487" s="93">
        <f>SUM('3:4'!I487)</f>
        <v>0</v>
      </c>
      <c r="J487" s="31"/>
      <c r="K487" s="35"/>
      <c r="L487" s="87">
        <v>6</v>
      </c>
      <c r="M487" s="36"/>
      <c r="N487" s="31"/>
      <c r="O487" s="93">
        <f>SUM('3:4'!O487)</f>
        <v>0</v>
      </c>
      <c r="P487" s="93">
        <f>SUM('3:4'!P487)</f>
        <v>0</v>
      </c>
      <c r="Q487" s="93">
        <f>SUM('3:4'!Q487)</f>
        <v>0</v>
      </c>
      <c r="R487" s="93">
        <f>SUM('3:4'!R487)</f>
        <v>0</v>
      </c>
      <c r="S487" s="93">
        <f>SUM('3:4'!S487)</f>
        <v>0</v>
      </c>
      <c r="T487" s="93">
        <f>SUM('3:4'!T487)</f>
        <v>0</v>
      </c>
      <c r="U487" s="93">
        <f>SUM('3:4'!U487)</f>
        <v>0</v>
      </c>
      <c r="V487" s="206"/>
      <c r="W487" s="33"/>
      <c r="X487" s="93">
        <f>SUM('3:4'!X487)</f>
        <v>0</v>
      </c>
      <c r="Y487" s="93">
        <f>SUM('3:4'!Y487)</f>
        <v>0</v>
      </c>
      <c r="Z487" s="93">
        <f>SUM('3:4'!Z487)</f>
        <v>0</v>
      </c>
      <c r="AA487" s="93">
        <f>SUM('3:4'!AA487)</f>
        <v>0</v>
      </c>
      <c r="AB487" s="73"/>
      <c r="AC487" s="54"/>
      <c r="AD487" s="37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7"/>
      <c r="B488" s="66" t="s">
        <v>104</v>
      </c>
      <c r="C488" s="360" t="s">
        <v>53</v>
      </c>
      <c r="D488" s="17">
        <v>6.04</v>
      </c>
      <c r="E488" s="17"/>
      <c r="F488" s="6"/>
      <c r="G488" s="93">
        <f>SUM('3:4'!G488)</f>
        <v>0</v>
      </c>
      <c r="H488" s="366">
        <f t="shared" si="202"/>
        <v>0</v>
      </c>
      <c r="I488" s="93">
        <f>SUM('3:4'!I488)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89" si="205">SUM(X488:AA488)</f>
        <v>0</v>
      </c>
      <c r="W488" s="33" t="str">
        <f t="shared" ref="W488:W489" si="206">IF(ISERROR(V488/G488),"",V488/G488)</f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2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7">
        <v>30700019</v>
      </c>
      <c r="B489" s="66" t="s">
        <v>104</v>
      </c>
      <c r="C489" s="360" t="s">
        <v>60</v>
      </c>
      <c r="D489" s="17">
        <v>6.04</v>
      </c>
      <c r="E489" s="17"/>
      <c r="F489" s="6"/>
      <c r="G489" s="93">
        <f>SUM('3:4'!G489)</f>
        <v>0</v>
      </c>
      <c r="H489" s="366">
        <f t="shared" si="202"/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3"/>
        <v>0</v>
      </c>
      <c r="N489" s="31">
        <f t="shared" si="204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5"/>
        <v>0</v>
      </c>
      <c r="W489" s="33" t="str">
        <f t="shared" si="206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2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07">
        <v>30601015</v>
      </c>
      <c r="B490" s="283" t="s">
        <v>443</v>
      </c>
      <c r="C490" s="360" t="s">
        <v>53</v>
      </c>
      <c r="D490" s="17"/>
      <c r="E490" s="17"/>
      <c r="F490" s="6"/>
      <c r="G490" s="93">
        <f>SUM('3:4'!G490)</f>
        <v>0</v>
      </c>
      <c r="H490" s="366">
        <f t="shared" si="202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73"/>
      <c r="AC490" s="54"/>
      <c r="AD490" s="372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07">
        <v>30101016</v>
      </c>
      <c r="B491" s="283" t="s">
        <v>443</v>
      </c>
      <c r="C491" s="360" t="s">
        <v>60</v>
      </c>
      <c r="D491" s="17"/>
      <c r="E491" s="17"/>
      <c r="F491" s="6"/>
      <c r="G491" s="93">
        <f>SUM('3:4'!G491)</f>
        <v>0</v>
      </c>
      <c r="H491" s="366">
        <f t="shared" si="202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73"/>
      <c r="AC491" s="54"/>
      <c r="AD491" s="372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SUM('3:4'!G492)</f>
        <v>0</v>
      </c>
      <c r="H492" s="366">
        <f t="shared" si="202"/>
        <v>0</v>
      </c>
      <c r="I492" s="93">
        <f>SUM('3:4'!I492)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>
        <f t="shared" ref="V492" si="209">SUM(X492:AA492)</f>
        <v>0</v>
      </c>
      <c r="W492" s="33" t="str">
        <f t="shared" ref="W492" si="210">IF(ISERROR(V492/G492),"",V492/G492)</f>
        <v/>
      </c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2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SUM('3:4'!G493)</f>
        <v>0</v>
      </c>
      <c r="H493" s="366">
        <f t="shared" si="202"/>
        <v>0</v>
      </c>
      <c r="I493" s="93">
        <f>SUM('3:4'!I493)</f>
        <v>0</v>
      </c>
      <c r="J493" s="31"/>
      <c r="K493" s="35"/>
      <c r="L493" s="87"/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2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1">
        <v>30700015</v>
      </c>
      <c r="B494" s="362" t="s">
        <v>159</v>
      </c>
      <c r="C494" s="16"/>
      <c r="D494" s="17">
        <v>4.5</v>
      </c>
      <c r="E494" s="17"/>
      <c r="F494" s="6"/>
      <c r="G494" s="93">
        <f>SUM('3:4'!G494)</f>
        <v>0</v>
      </c>
      <c r="H494" s="366">
        <f t="shared" si="202"/>
        <v>0</v>
      </c>
      <c r="I494" s="93">
        <f>SUM('3:4'!I494)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73"/>
      <c r="AC494" s="54"/>
      <c r="AD494" s="372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1">
        <v>30700012</v>
      </c>
      <c r="B495" s="362" t="s">
        <v>160</v>
      </c>
      <c r="C495" s="16"/>
      <c r="D495" s="17">
        <v>4.5</v>
      </c>
      <c r="E495" s="17"/>
      <c r="F495" s="6"/>
      <c r="G495" s="93">
        <f>SUM('3:4'!G495)</f>
        <v>0</v>
      </c>
      <c r="H495" s="366">
        <f t="shared" si="202"/>
        <v>0</v>
      </c>
      <c r="I495" s="93">
        <f>SUM('3:4'!I495)</f>
        <v>0</v>
      </c>
      <c r="J495" s="31"/>
      <c r="K495" s="35"/>
      <c r="L495" s="87"/>
      <c r="M495" s="36"/>
      <c r="N495" s="31"/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/>
      <c r="W495" s="33"/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2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1"/>
      <c r="B496" s="362"/>
      <c r="C496" s="16"/>
      <c r="D496" s="17"/>
      <c r="E496" s="17"/>
      <c r="F496" s="6"/>
      <c r="G496" s="93">
        <f>SUM('3:4'!G496)</f>
        <v>0</v>
      </c>
      <c r="H496" s="366">
        <f t="shared" si="202"/>
        <v>0</v>
      </c>
      <c r="I496" s="93">
        <f>SUM('3:4'!I496)</f>
        <v>0</v>
      </c>
      <c r="J496" s="31"/>
      <c r="K496" s="35"/>
      <c r="L496" s="87"/>
      <c r="M496" s="36"/>
      <c r="N496" s="31"/>
      <c r="O496" s="93">
        <f>SUM('3:4'!O496)</f>
        <v>0</v>
      </c>
      <c r="P496" s="93">
        <f>SUM('3:4'!P496)</f>
        <v>0</v>
      </c>
      <c r="Q496" s="93">
        <f>SUM('3:4'!Q496)</f>
        <v>0</v>
      </c>
      <c r="R496" s="93">
        <f>SUM('3:4'!R496)</f>
        <v>0</v>
      </c>
      <c r="S496" s="93">
        <f>SUM('3:4'!S496)</f>
        <v>0</v>
      </c>
      <c r="T496" s="93">
        <f>SUM('3:4'!T496)</f>
        <v>0</v>
      </c>
      <c r="U496" s="93">
        <f>SUM('3:4'!U496)</f>
        <v>0</v>
      </c>
      <c r="V496" s="206"/>
      <c r="W496" s="33"/>
      <c r="X496" s="93">
        <f>SUM('3:4'!X496)</f>
        <v>0</v>
      </c>
      <c r="Y496" s="93">
        <f>SUM('3:4'!Y496)</f>
        <v>0</v>
      </c>
      <c r="Z496" s="93">
        <f>SUM('3:4'!Z496)</f>
        <v>0</v>
      </c>
      <c r="AA496" s="93">
        <f>SUM('3:4'!AA496)</f>
        <v>0</v>
      </c>
      <c r="AB496" s="73"/>
      <c r="AC496" s="54"/>
      <c r="AD496" s="372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593" t="s">
        <v>106</v>
      </c>
      <c r="B497" s="594"/>
      <c r="C497" s="361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11">SUM(M482:M492)</f>
        <v>0</v>
      </c>
      <c r="N497" s="20">
        <f t="shared" si="211"/>
        <v>0</v>
      </c>
      <c r="O497" s="91">
        <f t="shared" si="211"/>
        <v>0</v>
      </c>
      <c r="P497" s="91">
        <f t="shared" si="211"/>
        <v>0</v>
      </c>
      <c r="Q497" s="91">
        <f t="shared" si="211"/>
        <v>0</v>
      </c>
      <c r="R497" s="91">
        <f t="shared" si="211"/>
        <v>0</v>
      </c>
      <c r="S497" s="92">
        <f t="shared" si="211"/>
        <v>0</v>
      </c>
      <c r="T497" s="91">
        <f t="shared" si="211"/>
        <v>0</v>
      </c>
      <c r="U497" s="91">
        <f t="shared" si="211"/>
        <v>0</v>
      </c>
      <c r="V497" s="206">
        <f t="shared" si="211"/>
        <v>0</v>
      </c>
      <c r="W497" s="33" t="str">
        <f t="shared" ref="W497:W498" si="212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595" t="s">
        <v>108</v>
      </c>
      <c r="B498" s="596"/>
      <c r="C498" s="596"/>
      <c r="D498" s="596"/>
      <c r="E498" s="596"/>
      <c r="F498" s="597"/>
      <c r="G498" s="193">
        <f>SUM(G364,G422,G457,G473,G481,G497)</f>
        <v>0</v>
      </c>
      <c r="H498" s="193">
        <f>SUM(H364,H422,H457,H473,H481,H497)</f>
        <v>0</v>
      </c>
      <c r="I498" s="193">
        <f>SUM(I364,I422,I457,I473,I481,I497)</f>
        <v>0</v>
      </c>
      <c r="J498" s="52" t="str">
        <f t="array" ref="J498">IF(ISERROR(G498/I498),"",G498/I498)</f>
        <v/>
      </c>
      <c r="K498" s="193">
        <f>SUM(K364,K422,K457,K473,K481,K497)</f>
        <v>0</v>
      </c>
      <c r="L498" s="52" t="str">
        <f>IF(ISERROR(G498/K498),"",G498/K498)</f>
        <v/>
      </c>
      <c r="M498" s="193">
        <f t="shared" ref="M498:V498" si="213">SUM(M364,M422,M457,M473,M481,M497)</f>
        <v>0</v>
      </c>
      <c r="N498" s="193">
        <f t="shared" si="213"/>
        <v>0</v>
      </c>
      <c r="O498" s="193">
        <f t="shared" si="213"/>
        <v>0</v>
      </c>
      <c r="P498" s="193">
        <f t="shared" si="213"/>
        <v>0</v>
      </c>
      <c r="Q498" s="193">
        <f t="shared" si="213"/>
        <v>0</v>
      </c>
      <c r="R498" s="193">
        <f t="shared" si="213"/>
        <v>0</v>
      </c>
      <c r="S498" s="193">
        <f t="shared" si="213"/>
        <v>0</v>
      </c>
      <c r="T498" s="193">
        <f t="shared" si="213"/>
        <v>0</v>
      </c>
      <c r="U498" s="193">
        <f t="shared" si="213"/>
        <v>0</v>
      </c>
      <c r="V498" s="193">
        <f t="shared" si="213"/>
        <v>0</v>
      </c>
      <c r="W498" s="78" t="str">
        <f t="shared" si="212"/>
        <v/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6"/>
      <c r="AC498" s="71"/>
      <c r="AD498" s="372"/>
      <c r="AE498" s="77"/>
      <c r="AF498" s="77"/>
      <c r="AG498" s="77"/>
      <c r="AH498" s="77"/>
      <c r="AI498" s="57"/>
      <c r="AJ498" s="57"/>
      <c r="AK498" s="57"/>
      <c r="AL498" s="598"/>
      <c r="AM498" s="598"/>
      <c r="AN498" s="598"/>
      <c r="AO498" s="598"/>
      <c r="AP498" s="598"/>
      <c r="AQ498" s="598"/>
      <c r="AR498" s="598"/>
      <c r="AS498" s="598"/>
      <c r="AT498" s="598"/>
      <c r="AU498" s="598"/>
      <c r="AV498" s="598"/>
      <c r="AW498" s="598"/>
      <c r="AX498" s="598"/>
      <c r="AY498" s="598"/>
      <c r="AZ498" s="598"/>
      <c r="BA498" s="598"/>
    </row>
    <row r="499" spans="1:53" ht="15.75" customHeight="1">
      <c r="A499" s="501" t="s">
        <v>503</v>
      </c>
      <c r="B499" s="364" t="s">
        <v>110</v>
      </c>
      <c r="C499" s="576" t="s">
        <v>111</v>
      </c>
      <c r="D499" s="576"/>
      <c r="E499" s="586" t="s">
        <v>112</v>
      </c>
      <c r="F499" s="586"/>
      <c r="G499" s="556" t="s">
        <v>113</v>
      </c>
      <c r="H499" s="556"/>
      <c r="I499" s="586" t="s">
        <v>114</v>
      </c>
      <c r="J499" s="586"/>
      <c r="K499" s="586" t="s">
        <v>36</v>
      </c>
      <c r="L499" s="586"/>
      <c r="M499" s="586" t="s">
        <v>115</v>
      </c>
      <c r="N499" s="586"/>
      <c r="O499" s="586" t="s">
        <v>116</v>
      </c>
      <c r="P499" s="556" t="s">
        <v>117</v>
      </c>
      <c r="Q499" s="556"/>
      <c r="R499" s="556" t="s">
        <v>36</v>
      </c>
      <c r="S499" s="556"/>
      <c r="T499" s="556" t="s">
        <v>118</v>
      </c>
      <c r="U499" s="556"/>
      <c r="V499" s="556" t="s">
        <v>119</v>
      </c>
      <c r="W499" s="556"/>
      <c r="X499" s="556" t="s">
        <v>36</v>
      </c>
      <c r="Y499" s="556"/>
      <c r="Z499" s="556" t="s">
        <v>118</v>
      </c>
      <c r="AA499" s="556"/>
      <c r="AB499" s="12"/>
      <c r="AC499" s="12"/>
      <c r="AD499" s="12"/>
      <c r="AE499" s="3"/>
      <c r="AF499" s="3"/>
      <c r="AG499" s="3"/>
      <c r="AH499" s="370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02"/>
      <c r="B500" s="364" t="s">
        <v>120</v>
      </c>
      <c r="C500" s="591">
        <f>SUM('3:4'!C500)</f>
        <v>0</v>
      </c>
      <c r="D500" s="592"/>
      <c r="E500" s="590">
        <f>D500*11</f>
        <v>0</v>
      </c>
      <c r="F500" s="590"/>
      <c r="G500" s="469">
        <v>0</v>
      </c>
      <c r="H500" s="470"/>
      <c r="I500" s="586">
        <f>G500*11</f>
        <v>0</v>
      </c>
      <c r="J500" s="586"/>
      <c r="K500" s="586">
        <f>E500-I500</f>
        <v>0</v>
      </c>
      <c r="L500" s="586"/>
      <c r="M500" s="588" t="str">
        <f>IF(ISERROR(K500/E500),"",K500/E500)</f>
        <v/>
      </c>
      <c r="N500" s="588"/>
      <c r="O500" s="586"/>
      <c r="P500" s="556" t="s">
        <v>70</v>
      </c>
      <c r="Q500" s="556"/>
      <c r="R500" s="579">
        <f>SUM(O364:U364)</f>
        <v>0</v>
      </c>
      <c r="S500" s="579"/>
      <c r="T500" s="587" t="str">
        <f t="array" ref="T500">IF(ISERROR(R500/R507),"",R500/R507)</f>
        <v/>
      </c>
      <c r="U500" s="587"/>
      <c r="V500" s="556" t="s">
        <v>41</v>
      </c>
      <c r="W500" s="556"/>
      <c r="X500" s="579">
        <f>SUM(O364,O422,O457,O473,O481,O497)</f>
        <v>0</v>
      </c>
      <c r="Y500" s="579"/>
      <c r="Z500" s="587" t="str">
        <f t="array" ref="Z500">IF(ISERROR(X500/X507),"",X500/X507)</f>
        <v/>
      </c>
      <c r="AA500" s="587"/>
      <c r="AB500" s="12"/>
      <c r="AC500" s="22"/>
      <c r="AD500" s="22"/>
      <c r="AE500" s="3"/>
      <c r="AF500" s="3"/>
      <c r="AG500" s="3"/>
      <c r="AH500" s="372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02"/>
      <c r="B501" s="364" t="s">
        <v>121</v>
      </c>
      <c r="C501" s="591">
        <f>SUM('3:4'!C501)</f>
        <v>0</v>
      </c>
      <c r="D501" s="592"/>
      <c r="E501" s="590">
        <f>D501*11</f>
        <v>0</v>
      </c>
      <c r="F501" s="590"/>
      <c r="G501" s="469">
        <v>0</v>
      </c>
      <c r="H501" s="470"/>
      <c r="I501" s="586">
        <f>G501*11</f>
        <v>0</v>
      </c>
      <c r="J501" s="586"/>
      <c r="K501" s="586">
        <f>E501-I501</f>
        <v>0</v>
      </c>
      <c r="L501" s="586"/>
      <c r="M501" s="588" t="str">
        <f>IF(ISERROR(K501/E501),"",K501/E501)</f>
        <v/>
      </c>
      <c r="N501" s="588"/>
      <c r="O501" s="586"/>
      <c r="P501" s="556" t="s">
        <v>86</v>
      </c>
      <c r="Q501" s="556"/>
      <c r="R501" s="579">
        <f>SUM(O422:U422)</f>
        <v>0</v>
      </c>
      <c r="S501" s="579"/>
      <c r="T501" s="587" t="str">
        <f>IF(ISERROR(R501/R507),"",R501/R507)</f>
        <v/>
      </c>
      <c r="U501" s="587"/>
      <c r="V501" s="556" t="s">
        <v>42</v>
      </c>
      <c r="W501" s="556"/>
      <c r="X501" s="579">
        <f>SUM(O365,O423,O458,O474,O482,O498)</f>
        <v>0</v>
      </c>
      <c r="Y501" s="579"/>
      <c r="Z501" s="587" t="str">
        <f>IF(ISERROR(X501/X507),"",X501/X507)</f>
        <v/>
      </c>
      <c r="AA501" s="587"/>
      <c r="AB501" s="12"/>
      <c r="AC501" s="22"/>
      <c r="AD501" s="22"/>
      <c r="AE501" s="3"/>
      <c r="AF501" s="3"/>
      <c r="AG501" s="3"/>
      <c r="AH501" s="372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02"/>
      <c r="B502" s="364" t="s">
        <v>122</v>
      </c>
      <c r="C502" s="591">
        <f>SUM('3:4'!C502)</f>
        <v>0</v>
      </c>
      <c r="D502" s="592"/>
      <c r="E502" s="590">
        <f>D502*11</f>
        <v>0</v>
      </c>
      <c r="F502" s="590"/>
      <c r="G502" s="469">
        <v>0</v>
      </c>
      <c r="H502" s="470"/>
      <c r="I502" s="586">
        <f>G502*11</f>
        <v>0</v>
      </c>
      <c r="J502" s="586"/>
      <c r="K502" s="586">
        <f>E502-I502</f>
        <v>0</v>
      </c>
      <c r="L502" s="586"/>
      <c r="M502" s="588" t="str">
        <f>IF(ISERROR(K502/E502),"",K502/E502)</f>
        <v/>
      </c>
      <c r="N502" s="588"/>
      <c r="O502" s="586"/>
      <c r="P502" s="556" t="s">
        <v>92</v>
      </c>
      <c r="Q502" s="556"/>
      <c r="R502" s="579">
        <f>SUM(O457:U457)</f>
        <v>0</v>
      </c>
      <c r="S502" s="579"/>
      <c r="T502" s="587" t="str">
        <f>IF(ISERROR(R502/R507),"",R502/R507)</f>
        <v/>
      </c>
      <c r="U502" s="587"/>
      <c r="V502" s="556" t="s">
        <v>43</v>
      </c>
      <c r="W502" s="556"/>
      <c r="X502" s="579">
        <f>SUM(O367,O424,O459,O475,O483,O499)</f>
        <v>0</v>
      </c>
      <c r="Y502" s="579"/>
      <c r="Z502" s="587" t="str">
        <f>IF(ISERROR(X502/X507),"",X502/X507)</f>
        <v/>
      </c>
      <c r="AA502" s="587"/>
      <c r="AB502" s="12"/>
      <c r="AC502" s="22"/>
      <c r="AD502" s="22"/>
      <c r="AE502" s="3"/>
      <c r="AF502" s="3"/>
      <c r="AG502" s="372"/>
      <c r="AH502" s="372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02"/>
      <c r="B503" s="364" t="s">
        <v>47</v>
      </c>
      <c r="C503" s="484">
        <v>1</v>
      </c>
      <c r="D503" s="485"/>
      <c r="E503" s="590">
        <f>D503*11</f>
        <v>0</v>
      </c>
      <c r="F503" s="590"/>
      <c r="G503" s="469">
        <v>1</v>
      </c>
      <c r="H503" s="470"/>
      <c r="I503" s="586">
        <f>G503*11</f>
        <v>11</v>
      </c>
      <c r="J503" s="586"/>
      <c r="K503" s="586">
        <f>E503-I503</f>
        <v>-11</v>
      </c>
      <c r="L503" s="586"/>
      <c r="M503" s="588" t="str">
        <f>IF(ISERROR(K503/E503),"",K503/E503)</f>
        <v/>
      </c>
      <c r="N503" s="588"/>
      <c r="O503" s="586"/>
      <c r="P503" s="556" t="s">
        <v>99</v>
      </c>
      <c r="Q503" s="556"/>
      <c r="R503" s="579">
        <f>SUM(O473:U473)</f>
        <v>0</v>
      </c>
      <c r="S503" s="579"/>
      <c r="T503" s="587" t="str">
        <f>IF(ISERROR(R503/R507),"",R503/R507)</f>
        <v/>
      </c>
      <c r="U503" s="587"/>
      <c r="V503" s="556" t="s">
        <v>44</v>
      </c>
      <c r="W503" s="556"/>
      <c r="X503" s="579">
        <f>SUM(O368,O425,O460,O476,O484,O500)</f>
        <v>0</v>
      </c>
      <c r="Y503" s="579"/>
      <c r="Z503" s="587" t="str">
        <f>IF(ISERROR(X503/X507),"",X503/X507)</f>
        <v/>
      </c>
      <c r="AA503" s="587"/>
      <c r="AB503" s="12"/>
      <c r="AC503" s="22"/>
      <c r="AD503" s="22"/>
      <c r="AE503" s="3"/>
      <c r="AF503" s="3"/>
      <c r="AG503" s="372"/>
      <c r="AH503" s="372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03"/>
      <c r="B504" s="364" t="s">
        <v>123</v>
      </c>
      <c r="C504" s="589">
        <f>SUM(C500:D503)</f>
        <v>1</v>
      </c>
      <c r="D504" s="586"/>
      <c r="E504" s="586">
        <f>SUM(F500:F503)</f>
        <v>0</v>
      </c>
      <c r="F504" s="586"/>
      <c r="G504" s="589">
        <f>SUM(G500:H503)</f>
        <v>1</v>
      </c>
      <c r="H504" s="586"/>
      <c r="I504" s="586">
        <f>SUM(I500:J503)</f>
        <v>11</v>
      </c>
      <c r="J504" s="586"/>
      <c r="K504" s="586">
        <f>SUM(K500:L503)</f>
        <v>-11</v>
      </c>
      <c r="L504" s="586"/>
      <c r="M504" s="588" t="str">
        <f>IF(ISERROR(K504/E504),"",K504/E504)</f>
        <v/>
      </c>
      <c r="N504" s="588"/>
      <c r="O504" s="586"/>
      <c r="P504" s="556" t="s">
        <v>102</v>
      </c>
      <c r="Q504" s="556"/>
      <c r="R504" s="579">
        <f>SUM(O481:U481)</f>
        <v>0</v>
      </c>
      <c r="S504" s="579"/>
      <c r="T504" s="587" t="str">
        <f>IF(ISERROR(R504/R507),"",R504/R507)</f>
        <v/>
      </c>
      <c r="U504" s="587"/>
      <c r="V504" s="556" t="s">
        <v>45</v>
      </c>
      <c r="W504" s="556"/>
      <c r="X504" s="579">
        <f>SUM(O369,O426,O461,O477,O485,O501)</f>
        <v>0</v>
      </c>
      <c r="Y504" s="579"/>
      <c r="Z504" s="587" t="str">
        <f>IF(ISERROR(X504/X507),"",X504/X507)</f>
        <v/>
      </c>
      <c r="AA504" s="587"/>
      <c r="AB504" s="12"/>
      <c r="AC504" s="22"/>
      <c r="AD504" s="22"/>
      <c r="AE504" s="3"/>
      <c r="AF504" s="3"/>
      <c r="AG504" s="372"/>
      <c r="AH504" s="372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69"/>
      <c r="AV504" s="369"/>
      <c r="AW504" s="369"/>
      <c r="AX504" s="369"/>
      <c r="AY504" s="369"/>
      <c r="AZ504" s="369"/>
      <c r="BA504" s="369"/>
    </row>
    <row r="505" spans="1:53" ht="17.25">
      <c r="A505" s="311" t="s">
        <v>504</v>
      </c>
      <c r="B505" s="364">
        <f>G498</f>
        <v>0</v>
      </c>
      <c r="C505" s="579" t="s">
        <v>155</v>
      </c>
      <c r="D505" s="579"/>
      <c r="E505" s="556">
        <f>H498</f>
        <v>0</v>
      </c>
      <c r="F505" s="556"/>
      <c r="G505" s="556" t="s">
        <v>34</v>
      </c>
      <c r="H505" s="556"/>
      <c r="I505" s="585" t="str">
        <f>L498</f>
        <v/>
      </c>
      <c r="J505" s="585"/>
      <c r="K505" s="586" t="s">
        <v>32</v>
      </c>
      <c r="L505" s="586"/>
      <c r="M505" s="585" t="str">
        <f>J498</f>
        <v/>
      </c>
      <c r="N505" s="585"/>
      <c r="O505" s="586"/>
      <c r="P505" s="556" t="s">
        <v>106</v>
      </c>
      <c r="Q505" s="556"/>
      <c r="R505" s="579">
        <f>SUM(O497:U497)</f>
        <v>0</v>
      </c>
      <c r="S505" s="579"/>
      <c r="T505" s="587" t="str">
        <f>IF(ISERROR(R505/R507),"",R505/R507)</f>
        <v/>
      </c>
      <c r="U505" s="587"/>
      <c r="V505" s="556" t="s">
        <v>46</v>
      </c>
      <c r="W505" s="556"/>
      <c r="X505" s="579">
        <f>SUM(O370,O427,O462,O478,O486,O502)</f>
        <v>0</v>
      </c>
      <c r="Y505" s="579"/>
      <c r="Z505" s="587" t="str">
        <f>IF(ISERROR(X505/X507),"",X505/X507)</f>
        <v/>
      </c>
      <c r="AA505" s="587"/>
      <c r="AB505" s="12"/>
      <c r="AC505" s="22"/>
      <c r="AD505" s="22"/>
      <c r="AE505" s="3"/>
      <c r="AF505" s="3"/>
      <c r="AG505" s="372"/>
      <c r="AH505" s="372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69"/>
      <c r="AV505" s="369"/>
      <c r="AW505" s="369"/>
      <c r="AX505" s="369"/>
      <c r="AY505" s="369"/>
      <c r="AZ505" s="369"/>
      <c r="BA505" s="369"/>
    </row>
    <row r="506" spans="1:53" ht="15.75" customHeight="1">
      <c r="A506" s="312" t="s">
        <v>505</v>
      </c>
      <c r="B506" s="364">
        <f>I498+C504</f>
        <v>1</v>
      </c>
      <c r="C506" s="556" t="s">
        <v>114</v>
      </c>
      <c r="D506" s="556"/>
      <c r="E506" s="576">
        <f>K498+I504</f>
        <v>11</v>
      </c>
      <c r="F506" s="576"/>
      <c r="G506" s="556" t="s">
        <v>150</v>
      </c>
      <c r="H506" s="556"/>
      <c r="I506" s="585">
        <f>B506-E506</f>
        <v>-10</v>
      </c>
      <c r="J506" s="585"/>
      <c r="K506" s="586" t="s">
        <v>151</v>
      </c>
      <c r="L506" s="586"/>
      <c r="M506" s="588">
        <f>IF(ISERROR(I506/B506),"",I506/B506)</f>
        <v>-10</v>
      </c>
      <c r="N506" s="588"/>
      <c r="O506" s="586"/>
      <c r="P506" s="556" t="s">
        <v>107</v>
      </c>
      <c r="Q506" s="556"/>
      <c r="R506" s="579"/>
      <c r="S506" s="579"/>
      <c r="T506" s="587" t="str">
        <f>IF(ISERROR(R506/R507),"",R506/R507)</f>
        <v/>
      </c>
      <c r="U506" s="587"/>
      <c r="V506" s="556" t="s">
        <v>47</v>
      </c>
      <c r="W506" s="556"/>
      <c r="X506" s="579">
        <f>SUM(O371,O428,O463,O480,O487,O503)</f>
        <v>0</v>
      </c>
      <c r="Y506" s="579"/>
      <c r="Z506" s="587" t="str">
        <f>IF(ISERROR(X506/X507),"",X506/X507)</f>
        <v/>
      </c>
      <c r="AA506" s="587"/>
      <c r="AB506" s="12"/>
      <c r="AC506" s="22"/>
      <c r="AD506" s="22"/>
      <c r="AE506" s="3"/>
      <c r="AF506" s="3"/>
      <c r="AG506" s="372"/>
      <c r="AH506" s="372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69"/>
      <c r="AV506" s="369"/>
      <c r="AW506" s="369"/>
      <c r="AX506" s="369"/>
      <c r="AY506" s="369"/>
      <c r="AZ506" s="369"/>
      <c r="BA506" s="369"/>
    </row>
    <row r="507" spans="1:53" ht="15.75" customHeight="1">
      <c r="A507" s="312" t="s">
        <v>507</v>
      </c>
      <c r="B507" s="364">
        <f>N498</f>
        <v>0</v>
      </c>
      <c r="C507" s="556" t="s">
        <v>149</v>
      </c>
      <c r="D507" s="556"/>
      <c r="E507" s="587">
        <f>IF(ISERROR(B507/B506),"",B507/B506)</f>
        <v>0</v>
      </c>
      <c r="F507" s="587"/>
      <c r="G507" s="556" t="s">
        <v>158</v>
      </c>
      <c r="H507" s="556"/>
      <c r="I507" s="586">
        <f>V498</f>
        <v>0</v>
      </c>
      <c r="J507" s="586"/>
      <c r="K507" s="586" t="s">
        <v>156</v>
      </c>
      <c r="L507" s="586"/>
      <c r="M507" s="588" t="str">
        <f t="array" ref="M507">IF(ISERROR(I507/B505),"",I507/B505)</f>
        <v/>
      </c>
      <c r="N507" s="588"/>
      <c r="O507" s="586"/>
      <c r="P507" s="556" t="s">
        <v>123</v>
      </c>
      <c r="Q507" s="556"/>
      <c r="R507" s="579">
        <f>SUM(R500:S506)</f>
        <v>0</v>
      </c>
      <c r="S507" s="579"/>
      <c r="T507" s="587">
        <f>SUM(T500:U506)</f>
        <v>0</v>
      </c>
      <c r="U507" s="587"/>
      <c r="V507" s="556" t="s">
        <v>123</v>
      </c>
      <c r="W507" s="556"/>
      <c r="X507" s="579">
        <f>SUM(X500:Y506)</f>
        <v>0</v>
      </c>
      <c r="Y507" s="579"/>
      <c r="Z507" s="587">
        <f>SUM(Z500:AA506)</f>
        <v>0</v>
      </c>
      <c r="AA507" s="587"/>
      <c r="AB507" s="12"/>
      <c r="AC507" s="22"/>
      <c r="AD507" s="22"/>
      <c r="AE507" s="3"/>
      <c r="AF507" s="3"/>
      <c r="AG507" s="372"/>
      <c r="AH507" s="372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69"/>
      <c r="AV507" s="369"/>
      <c r="AW507" s="369"/>
      <c r="AX507" s="369"/>
      <c r="AY507" s="369"/>
      <c r="AZ507" s="369"/>
      <c r="BA507" s="369"/>
    </row>
    <row r="508" spans="1:53" ht="17.25">
      <c r="A508" s="331" t="s">
        <v>508</v>
      </c>
      <c r="B508" s="368"/>
      <c r="C508" s="7"/>
      <c r="D508" s="7"/>
      <c r="E508" s="15"/>
      <c r="F508" s="15"/>
      <c r="G508" s="580" t="str">
        <f>IF(ISERROR(#REF!/#REF!),"",#REF!/#REF!)</f>
        <v/>
      </c>
      <c r="H508" s="580"/>
      <c r="I508" s="580"/>
      <c r="J508" s="8"/>
      <c r="K508" s="47"/>
      <c r="L508" s="12"/>
      <c r="M508" s="12"/>
      <c r="N508" s="580" t="str">
        <f>IF(ISERROR(G508/#REF!),"",G508/#REF!)</f>
        <v/>
      </c>
      <c r="O508" s="580"/>
      <c r="P508" s="580"/>
      <c r="Q508" s="580"/>
      <c r="R508" s="580"/>
      <c r="S508" s="372"/>
      <c r="T508" s="15"/>
      <c r="U508" s="15"/>
      <c r="V508" s="209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13" t="s">
        <v>509</v>
      </c>
      <c r="B509" s="368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10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579" t="s">
        <v>157</v>
      </c>
      <c r="B510" s="579"/>
      <c r="C510" s="576">
        <f>SUM(B168,B336,B505)</f>
        <v>5797</v>
      </c>
      <c r="D510" s="576"/>
      <c r="E510" s="579" t="s">
        <v>124</v>
      </c>
      <c r="F510" s="579"/>
      <c r="G510" s="576">
        <f>SUM(E168,E336,E505)</f>
        <v>23020.29</v>
      </c>
      <c r="H510" s="576"/>
      <c r="I510" s="556" t="s">
        <v>34</v>
      </c>
      <c r="J510" s="579"/>
      <c r="K510" s="581">
        <f>IF(ISERROR(C510/G511),"",C510/G511)</f>
        <v>12.307820221238435</v>
      </c>
      <c r="L510" s="582"/>
      <c r="M510" s="556" t="s">
        <v>32</v>
      </c>
      <c r="N510" s="556"/>
      <c r="O510" s="583">
        <f t="array" ref="O510">IF(ISERROR(C510/C511),"",C510/C511)</f>
        <v>7.8359015950256827</v>
      </c>
      <c r="P510" s="584"/>
      <c r="Q510" s="7"/>
      <c r="R510" s="7"/>
      <c r="S510" s="7"/>
      <c r="T510" s="7"/>
      <c r="U510" s="18"/>
      <c r="V510" s="210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556" t="s">
        <v>125</v>
      </c>
      <c r="B511" s="556"/>
      <c r="C511" s="576">
        <f>SUM(B169,B337,B506)</f>
        <v>739.8</v>
      </c>
      <c r="D511" s="576"/>
      <c r="E511" s="556" t="s">
        <v>114</v>
      </c>
      <c r="F511" s="556"/>
      <c r="G511" s="576">
        <f>SUM(E169,E337,E506)</f>
        <v>471.00135489440027</v>
      </c>
      <c r="H511" s="576"/>
      <c r="I511" s="563" t="s">
        <v>150</v>
      </c>
      <c r="J511" s="564"/>
      <c r="K511" s="567">
        <f>C511-G511</f>
        <v>268.79864510559969</v>
      </c>
      <c r="L511" s="566"/>
      <c r="M511" s="567" t="s">
        <v>151</v>
      </c>
      <c r="N511" s="566"/>
      <c r="O511" s="577">
        <f>IF(ISERROR(K511/C511),"",K511/C511)</f>
        <v>0.36333961220005367</v>
      </c>
      <c r="P511" s="578"/>
      <c r="Q511" s="7"/>
      <c r="R511" s="7"/>
      <c r="S511" s="7"/>
      <c r="T511" s="7"/>
      <c r="U511" s="18"/>
      <c r="V511" s="210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563" t="s">
        <v>148</v>
      </c>
      <c r="B512" s="564"/>
      <c r="C512" s="576">
        <f>SUM(B170,B338,B507)</f>
        <v>0</v>
      </c>
      <c r="D512" s="576"/>
      <c r="E512" s="563" t="s">
        <v>149</v>
      </c>
      <c r="F512" s="564"/>
      <c r="G512" s="577">
        <f>IF(ISERROR(C512/C511),"",C512/C511)</f>
        <v>0</v>
      </c>
      <c r="H512" s="578"/>
      <c r="I512" s="556" t="s">
        <v>126</v>
      </c>
      <c r="J512" s="579"/>
      <c r="K512" s="576">
        <f>SUM(I170,I338,I507)</f>
        <v>0</v>
      </c>
      <c r="L512" s="576"/>
      <c r="M512" s="579" t="s">
        <v>127</v>
      </c>
      <c r="N512" s="579"/>
      <c r="O512" s="577">
        <f t="array" ref="O512">IF(ISERROR(K512/C510),"",K512/C510)</f>
        <v>0</v>
      </c>
      <c r="P512" s="578"/>
      <c r="Q512" s="7"/>
      <c r="R512" s="7"/>
      <c r="S512" s="7"/>
      <c r="T512" s="7"/>
      <c r="U512" s="18"/>
      <c r="V512" s="210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13" t="s">
        <v>510</v>
      </c>
      <c r="B513" s="19"/>
      <c r="C513" s="26"/>
      <c r="D513" s="26"/>
      <c r="E513" s="25"/>
      <c r="F513" s="25"/>
      <c r="G513" s="372"/>
      <c r="H513" s="22"/>
      <c r="I513" s="372"/>
      <c r="J513" s="8"/>
      <c r="K513" s="54"/>
      <c r="L513" s="370"/>
      <c r="M513" s="370"/>
      <c r="N513" s="15"/>
      <c r="O513" s="15"/>
      <c r="P513" s="15"/>
      <c r="Q513" s="15"/>
      <c r="R513" s="15"/>
      <c r="S513" s="15"/>
      <c r="T513" s="370"/>
      <c r="U513" s="370"/>
      <c r="V513" s="211"/>
      <c r="W513" s="370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563" t="s">
        <v>130</v>
      </c>
      <c r="B514" s="564"/>
      <c r="C514" s="563" t="s">
        <v>131</v>
      </c>
      <c r="D514" s="564"/>
      <c r="E514" s="563" t="s">
        <v>118</v>
      </c>
      <c r="F514" s="564"/>
      <c r="G514" s="570" t="s">
        <v>116</v>
      </c>
      <c r="H514" s="571"/>
      <c r="I514" s="563" t="s">
        <v>117</v>
      </c>
      <c r="J514" s="566"/>
      <c r="K514" s="563" t="s">
        <v>14</v>
      </c>
      <c r="L514" s="564"/>
      <c r="M514" s="563" t="s">
        <v>118</v>
      </c>
      <c r="N514" s="564"/>
      <c r="O514" s="556" t="s">
        <v>119</v>
      </c>
      <c r="P514" s="556"/>
      <c r="Q514" s="563" t="s">
        <v>14</v>
      </c>
      <c r="R514" s="564"/>
      <c r="S514" s="563" t="s">
        <v>118</v>
      </c>
      <c r="T514" s="564"/>
      <c r="U514" s="14"/>
      <c r="V514" s="203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568" t="s">
        <v>70</v>
      </c>
      <c r="B515" s="564"/>
      <c r="C515" s="565">
        <f>SUM(G28,G196,G364)</f>
        <v>0</v>
      </c>
      <c r="D515" s="564"/>
      <c r="E515" s="559">
        <f>IF(ISERROR(C515/C521),"",C515/C521)</f>
        <v>0</v>
      </c>
      <c r="F515" s="560"/>
      <c r="G515" s="572"/>
      <c r="H515" s="573"/>
      <c r="I515" s="561" t="s">
        <v>15</v>
      </c>
      <c r="J515" s="569"/>
      <c r="K515" s="567">
        <f t="shared" ref="K515:K520" si="214">SUM(R163,U331,U500)</f>
        <v>0</v>
      </c>
      <c r="L515" s="566"/>
      <c r="M515" s="559" t="str">
        <f t="array" ref="M515">IF(ISERROR(K515/K521),"",K515/K521)</f>
        <v/>
      </c>
      <c r="N515" s="560"/>
      <c r="O515" s="556" t="s">
        <v>41</v>
      </c>
      <c r="P515" s="556"/>
      <c r="Q515" s="557">
        <f t="shared" ref="Q515:Q520" si="215">SUM(X163,AA331,AA500)</f>
        <v>0</v>
      </c>
      <c r="R515" s="558"/>
      <c r="S515" s="559" t="str">
        <f t="array" ref="S515">IF(ISERROR(Q515/Q521),"",Q515/Q521)</f>
        <v/>
      </c>
      <c r="T515" s="560"/>
      <c r="U515" s="14"/>
      <c r="V515" s="203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68" t="s">
        <v>86</v>
      </c>
      <c r="B516" s="564"/>
      <c r="C516" s="563">
        <f>SUM(G86,G254,G422)</f>
        <v>0</v>
      </c>
      <c r="D516" s="564"/>
      <c r="E516" s="559">
        <f>IF(ISERROR(C516/C521),"",C516/C521)</f>
        <v>0</v>
      </c>
      <c r="F516" s="560"/>
      <c r="G516" s="572"/>
      <c r="H516" s="573"/>
      <c r="I516" s="561" t="s">
        <v>16</v>
      </c>
      <c r="J516" s="569"/>
      <c r="K516" s="567">
        <f t="shared" si="214"/>
        <v>0</v>
      </c>
      <c r="L516" s="566"/>
      <c r="M516" s="559" t="str">
        <f>IF(ISERROR(K516/K521),"",K516/K521)</f>
        <v/>
      </c>
      <c r="N516" s="560"/>
      <c r="O516" s="556" t="s">
        <v>42</v>
      </c>
      <c r="P516" s="556"/>
      <c r="Q516" s="563">
        <f t="shared" si="215"/>
        <v>0</v>
      </c>
      <c r="R516" s="564"/>
      <c r="S516" s="559" t="str">
        <f>IF(ISERROR(Q516/Q521),"",Q516/Q521)</f>
        <v/>
      </c>
      <c r="T516" s="560"/>
      <c r="U516" s="14"/>
      <c r="V516" s="203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68" t="s">
        <v>92</v>
      </c>
      <c r="B517" s="564"/>
      <c r="C517" s="563">
        <f>SUM(G121,G289,G457)</f>
        <v>2150</v>
      </c>
      <c r="D517" s="564"/>
      <c r="E517" s="559">
        <f>IF(ISERROR(C517/C521),"",C517/C521)</f>
        <v>0.37088149042608248</v>
      </c>
      <c r="F517" s="560"/>
      <c r="G517" s="572"/>
      <c r="H517" s="573"/>
      <c r="I517" s="561" t="s">
        <v>17</v>
      </c>
      <c r="J517" s="569"/>
      <c r="K517" s="567">
        <f t="shared" si="214"/>
        <v>0</v>
      </c>
      <c r="L517" s="566"/>
      <c r="M517" s="559" t="str">
        <f>IF(ISERROR(K517/K521),"",K517/K521)</f>
        <v/>
      </c>
      <c r="N517" s="560"/>
      <c r="O517" s="556" t="s">
        <v>43</v>
      </c>
      <c r="P517" s="556"/>
      <c r="Q517" s="563">
        <f t="shared" si="215"/>
        <v>0</v>
      </c>
      <c r="R517" s="564"/>
      <c r="S517" s="559" t="str">
        <f>IF(ISERROR(Q517/Q521),"",Q517/Q521)</f>
        <v/>
      </c>
      <c r="T517" s="560"/>
      <c r="U517" s="14"/>
      <c r="V517" s="203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568" t="s">
        <v>99</v>
      </c>
      <c r="B518" s="564"/>
      <c r="C518" s="563">
        <f>SUM(G137,G305,G473)</f>
        <v>0</v>
      </c>
      <c r="D518" s="564"/>
      <c r="E518" s="559">
        <f>IF(ISERROR(C518/C521),"",C518/C521)</f>
        <v>0</v>
      </c>
      <c r="F518" s="560"/>
      <c r="G518" s="572"/>
      <c r="H518" s="573"/>
      <c r="I518" s="561" t="s">
        <v>18</v>
      </c>
      <c r="J518" s="569"/>
      <c r="K518" s="567">
        <f t="shared" si="214"/>
        <v>0</v>
      </c>
      <c r="L518" s="566"/>
      <c r="M518" s="559" t="str">
        <f>IF(ISERROR(K518/K521),"",K518/K521)</f>
        <v/>
      </c>
      <c r="N518" s="560"/>
      <c r="O518" s="556" t="s">
        <v>21</v>
      </c>
      <c r="P518" s="556"/>
      <c r="Q518" s="563">
        <f t="shared" si="215"/>
        <v>0</v>
      </c>
      <c r="R518" s="564"/>
      <c r="S518" s="559" t="str">
        <f>IF(ISERROR(Q518/Q521),"",Q518/Q521)</f>
        <v/>
      </c>
      <c r="T518" s="560"/>
      <c r="U518" s="14"/>
      <c r="V518" s="203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568" t="s">
        <v>102</v>
      </c>
      <c r="B519" s="564"/>
      <c r="C519" s="563">
        <f>SUM(G145,G313,G481)</f>
        <v>2910</v>
      </c>
      <c r="D519" s="564"/>
      <c r="E519" s="559">
        <f>IF(ISERROR(C519/C521),"",C519/C521)</f>
        <v>0.50198378471623251</v>
      </c>
      <c r="F519" s="560"/>
      <c r="G519" s="572"/>
      <c r="H519" s="573"/>
      <c r="I519" s="561" t="s">
        <v>19</v>
      </c>
      <c r="J519" s="569"/>
      <c r="K519" s="567">
        <f t="shared" si="214"/>
        <v>0</v>
      </c>
      <c r="L519" s="566"/>
      <c r="M519" s="559" t="str">
        <f>IF(ISERROR(K519/K521),"",K519/K521)</f>
        <v/>
      </c>
      <c r="N519" s="560"/>
      <c r="O519" s="556" t="s">
        <v>45</v>
      </c>
      <c r="P519" s="556"/>
      <c r="Q519" s="563">
        <f t="shared" si="215"/>
        <v>0</v>
      </c>
      <c r="R519" s="564"/>
      <c r="S519" s="559" t="str">
        <f>IF(ISERROR(Q519/Q521),"",Q519/Q521)</f>
        <v/>
      </c>
      <c r="T519" s="560"/>
      <c r="U519" s="14"/>
      <c r="V519" s="203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568" t="s">
        <v>106</v>
      </c>
      <c r="B520" s="564"/>
      <c r="C520" s="563">
        <f>SUM(G160,G328,G497)</f>
        <v>737</v>
      </c>
      <c r="D520" s="564"/>
      <c r="E520" s="559">
        <f>IF(ISERROR(C520/C521),"",C520/C521)</f>
        <v>0.12713472485768501</v>
      </c>
      <c r="F520" s="560"/>
      <c r="G520" s="572"/>
      <c r="H520" s="573"/>
      <c r="I520" s="561" t="s">
        <v>20</v>
      </c>
      <c r="J520" s="569"/>
      <c r="K520" s="567">
        <f t="shared" si="214"/>
        <v>0</v>
      </c>
      <c r="L520" s="566"/>
      <c r="M520" s="559" t="str">
        <f>IF(ISERROR(K520/K521),"",K520/K521)</f>
        <v/>
      </c>
      <c r="N520" s="560"/>
      <c r="O520" s="556" t="s">
        <v>46</v>
      </c>
      <c r="P520" s="556"/>
      <c r="Q520" s="563">
        <f t="shared" si="215"/>
        <v>0</v>
      </c>
      <c r="R520" s="564"/>
      <c r="S520" s="559" t="str">
        <f>IF(ISERROR(Q520/Q521),"",Q520/Q521)</f>
        <v/>
      </c>
      <c r="T520" s="560"/>
      <c r="U520" s="14"/>
      <c r="V520" s="203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563" t="s">
        <v>123</v>
      </c>
      <c r="B521" s="564"/>
      <c r="C521" s="565">
        <f>SUM(C515:C520)</f>
        <v>5797</v>
      </c>
      <c r="D521" s="564"/>
      <c r="E521" s="559">
        <f>SUM(E515:F520)</f>
        <v>1</v>
      </c>
      <c r="F521" s="564"/>
      <c r="G521" s="574"/>
      <c r="H521" s="575"/>
      <c r="I521" s="563" t="s">
        <v>123</v>
      </c>
      <c r="J521" s="566"/>
      <c r="K521" s="567">
        <f>SUM(R170,U338,U507)</f>
        <v>0</v>
      </c>
      <c r="L521" s="566"/>
      <c r="M521" s="559">
        <f>SUM(M515:N520)</f>
        <v>0</v>
      </c>
      <c r="N521" s="560"/>
      <c r="O521" s="556" t="s">
        <v>123</v>
      </c>
      <c r="P521" s="556"/>
      <c r="Q521" s="557">
        <f>SUM(X170,AA338,AA507)</f>
        <v>0</v>
      </c>
      <c r="R521" s="558"/>
      <c r="S521" s="559">
        <f>SUM(S515:T520)</f>
        <v>0</v>
      </c>
      <c r="T521" s="560"/>
      <c r="U521" s="14"/>
      <c r="V521" s="203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32" t="s">
        <v>511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12"/>
      <c r="W522" s="24"/>
      <c r="X522" s="5"/>
      <c r="Y522" s="5"/>
      <c r="Z522" s="24"/>
      <c r="AA522" s="3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561" t="s">
        <v>132</v>
      </c>
      <c r="B523" s="562"/>
      <c r="C523" s="360" t="s">
        <v>133</v>
      </c>
      <c r="D523" s="360" t="s">
        <v>134</v>
      </c>
      <c r="E523" s="360" t="s">
        <v>3</v>
      </c>
      <c r="F523" s="360" t="s">
        <v>4</v>
      </c>
      <c r="G523" s="360" t="s">
        <v>5</v>
      </c>
      <c r="H523" s="87" t="s">
        <v>6</v>
      </c>
      <c r="I523" s="87" t="s">
        <v>7</v>
      </c>
      <c r="J523" s="87" t="s">
        <v>135</v>
      </c>
      <c r="K523" s="365" t="s">
        <v>8</v>
      </c>
      <c r="L523" s="87" t="s">
        <v>9</v>
      </c>
      <c r="M523" s="87" t="s">
        <v>136</v>
      </c>
      <c r="N523" s="87" t="s">
        <v>10</v>
      </c>
      <c r="O523" s="87" t="s">
        <v>137</v>
      </c>
      <c r="P523" s="366" t="s">
        <v>138</v>
      </c>
      <c r="Q523" s="87" t="s">
        <v>139</v>
      </c>
      <c r="R523" s="36" t="s">
        <v>140</v>
      </c>
      <c r="S523" s="360" t="s">
        <v>141</v>
      </c>
      <c r="T523" s="360" t="s">
        <v>142</v>
      </c>
      <c r="U523" s="51"/>
      <c r="V523" s="213"/>
      <c r="X523" s="14"/>
      <c r="Y523" s="14"/>
      <c r="Z523" s="15"/>
      <c r="AA523" s="15"/>
      <c r="AB523" s="15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15"/>
      <c r="AO523" s="370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52" t="s">
        <v>143</v>
      </c>
      <c r="B524" s="553"/>
      <c r="C524" s="93">
        <f>SUM('3:4'!C524)</f>
        <v>62</v>
      </c>
      <c r="D524" s="93">
        <f>SUM('3:4'!D524)</f>
        <v>62</v>
      </c>
      <c r="E524" s="93">
        <f>SUM('3:4'!E524)</f>
        <v>0</v>
      </c>
      <c r="F524" s="93">
        <f>SUM('3:4'!F524)</f>
        <v>0</v>
      </c>
      <c r="G524" s="93">
        <f>SUM('3:4'!G524)</f>
        <v>0</v>
      </c>
      <c r="H524" s="93">
        <f>SUM('3:4'!H524)</f>
        <v>2</v>
      </c>
      <c r="I524" s="93">
        <f>SUM('3:4'!I524)</f>
        <v>0</v>
      </c>
      <c r="J524" s="93">
        <f>+C524-H524-I524</f>
        <v>60</v>
      </c>
      <c r="K524" s="93">
        <f>SUM('3:4'!K524)</f>
        <v>0</v>
      </c>
      <c r="L524" s="93">
        <f>SUM('3:4'!L524)</f>
        <v>0</v>
      </c>
      <c r="M524" s="93">
        <f>SUM('3:4'!M524)</f>
        <v>0</v>
      </c>
      <c r="N524" s="93">
        <f>SUM('3:4'!N524)</f>
        <v>0</v>
      </c>
      <c r="O524" s="93">
        <f>SUM('3:4'!O524)</f>
        <v>0</v>
      </c>
      <c r="P524" s="93">
        <f>SUM('3:4'!P524)</f>
        <v>0</v>
      </c>
      <c r="Q524" s="93">
        <f>J524-K524-L524</f>
        <v>60</v>
      </c>
      <c r="R524" s="93">
        <f>Q524*11-M524-N524</f>
        <v>660</v>
      </c>
      <c r="S524" s="200">
        <f>IF(ISERROR(Q524/J524),"",Q524/J524)</f>
        <v>1</v>
      </c>
      <c r="T524" s="194">
        <f t="array" ref="T524">IF(ISERROR((O524:P524)/C524),"",SUM(O524:P524)/C524)</f>
        <v>0</v>
      </c>
      <c r="X524" s="14"/>
      <c r="Y524" s="14"/>
      <c r="Z524" s="15"/>
      <c r="AA524" s="15"/>
      <c r="AB524" s="15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15"/>
      <c r="AO524" s="370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52" t="s">
        <v>144</v>
      </c>
      <c r="B525" s="553"/>
      <c r="C525" s="93">
        <f>SUM('3:4'!C525)</f>
        <v>60</v>
      </c>
      <c r="D525" s="93">
        <f>SUM('3:4'!D525)</f>
        <v>60</v>
      </c>
      <c r="E525" s="93">
        <f>SUM('3:4'!E525)</f>
        <v>0</v>
      </c>
      <c r="F525" s="93">
        <f>SUM('3:4'!F525)</f>
        <v>0</v>
      </c>
      <c r="G525" s="93">
        <f>SUM('3:4'!G525)</f>
        <v>0</v>
      </c>
      <c r="H525" s="93">
        <f>SUM('3:4'!H525)</f>
        <v>1</v>
      </c>
      <c r="I525" s="93">
        <f>SUM('3:4'!I525)</f>
        <v>0</v>
      </c>
      <c r="J525" s="93">
        <f t="shared" ref="J525:J526" si="216">C525-G525-H525-I525</f>
        <v>59</v>
      </c>
      <c r="K525" s="93">
        <f>SUM('3:4'!K525)</f>
        <v>0</v>
      </c>
      <c r="L525" s="93">
        <f>SUM('3:4'!L525)</f>
        <v>0</v>
      </c>
      <c r="M525" s="93">
        <f>SUM('3:4'!M525)</f>
        <v>0</v>
      </c>
      <c r="N525" s="93">
        <f>SUM('3:4'!N525)</f>
        <v>0</v>
      </c>
      <c r="O525" s="93">
        <f>SUM('3:4'!O525)</f>
        <v>0</v>
      </c>
      <c r="P525" s="93">
        <f>SUM('3:4'!P525)</f>
        <v>0</v>
      </c>
      <c r="Q525" s="93">
        <f t="shared" ref="Q525:Q526" si="217">J525-K525-L525</f>
        <v>59</v>
      </c>
      <c r="R525" s="93">
        <f t="shared" ref="R525:R526" si="218">Q525*11-M525-N525</f>
        <v>649</v>
      </c>
      <c r="S525" s="194">
        <f t="array" ref="S525">IF(ISERROR(Q525/J525),"",Q525/J525)</f>
        <v>1</v>
      </c>
      <c r="T525" s="194">
        <f t="array" ref="T525">IF(ISERROR((O525:P525)/C525),"",SUM(O525:P525)/C525)</f>
        <v>0</v>
      </c>
      <c r="X525" s="14"/>
      <c r="Y525" s="14"/>
      <c r="Z525" s="15"/>
      <c r="AA525" s="15"/>
      <c r="AB525" s="15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15"/>
      <c r="AO525" s="370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52" t="s">
        <v>145</v>
      </c>
      <c r="B526" s="553"/>
      <c r="C526" s="93">
        <f>SUM('3:4'!C526)</f>
        <v>20</v>
      </c>
      <c r="D526" s="93">
        <f>SUM('3:4'!D526)</f>
        <v>20</v>
      </c>
      <c r="E526" s="93">
        <f>SUM('3:4'!E526)</f>
        <v>0</v>
      </c>
      <c r="F526" s="93">
        <f>SUM('3:4'!F526)</f>
        <v>0</v>
      </c>
      <c r="G526" s="93">
        <f>SUM('3:4'!G526)</f>
        <v>0</v>
      </c>
      <c r="H526" s="93">
        <f>SUM('3:4'!H526)</f>
        <v>20</v>
      </c>
      <c r="I526" s="93">
        <f>SUM('3:4'!I526)</f>
        <v>0</v>
      </c>
      <c r="J526" s="93">
        <f t="shared" si="216"/>
        <v>0</v>
      </c>
      <c r="K526" s="93">
        <f>SUM('3:4'!K526)</f>
        <v>0</v>
      </c>
      <c r="L526" s="93">
        <f>SUM('3:4'!L526)</f>
        <v>0</v>
      </c>
      <c r="M526" s="93">
        <f>SUM('3:4'!M526)</f>
        <v>0</v>
      </c>
      <c r="N526" s="93">
        <f>SUM('3:4'!N526)</f>
        <v>0</v>
      </c>
      <c r="O526" s="93">
        <f>SUM('3:4'!O526)</f>
        <v>0</v>
      </c>
      <c r="P526" s="93">
        <f>SUM('3:4'!P526)</f>
        <v>0</v>
      </c>
      <c r="Q526" s="93">
        <f t="shared" si="217"/>
        <v>0</v>
      </c>
      <c r="R526" s="93">
        <f t="shared" si="218"/>
        <v>0</v>
      </c>
      <c r="S526" s="194" t="str">
        <f t="array" ref="S526">IF(ISERROR(Q526/J526),"",Q526/J526)</f>
        <v/>
      </c>
      <c r="T526" s="194">
        <f t="array" ref="T526">IF(ISERROR((O526:P526)/C526),"",SUM(O526:P526)/C526)</f>
        <v>0</v>
      </c>
      <c r="V526" s="213"/>
      <c r="X526" s="14"/>
      <c r="Y526" s="14"/>
      <c r="Z526" s="15"/>
      <c r="AA526" s="15"/>
      <c r="AB526" s="15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15"/>
      <c r="AO526" s="370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554" t="s">
        <v>11</v>
      </c>
      <c r="B527" s="555"/>
      <c r="C527" s="37">
        <f>SUM(C524:C526)</f>
        <v>142</v>
      </c>
      <c r="D527" s="37">
        <f>SUM(D524:D526)</f>
        <v>142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23</v>
      </c>
      <c r="I527" s="37">
        <f t="shared" si="219"/>
        <v>0</v>
      </c>
      <c r="J527" s="45">
        <f t="shared" si="219"/>
        <v>119</v>
      </c>
      <c r="K527" s="88">
        <f t="shared" si="219"/>
        <v>0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119</v>
      </c>
      <c r="R527" s="37">
        <f>SUM(R524:R526)</f>
        <v>1309</v>
      </c>
      <c r="S527" s="38">
        <f t="array" ref="S527">IF(ISERROR(Q527/J527),"",Q527/J527)</f>
        <v>1</v>
      </c>
      <c r="T527" s="39">
        <f t="array" ref="T527">IF(ISERROR((O527:P527)/C527),"",SUM(O527:P527)/C527)</f>
        <v>0</v>
      </c>
      <c r="V527" s="214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15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03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15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449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03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179"/>
      <c r="B530" s="257"/>
      <c r="C530" s="257"/>
      <c r="D530" s="51"/>
      <c r="E530" s="257"/>
    </row>
    <row r="531" spans="1:53">
      <c r="A531" s="329"/>
      <c r="B531" s="258"/>
      <c r="C531" s="257"/>
      <c r="D531" s="51"/>
      <c r="E531" s="257"/>
    </row>
    <row r="532" spans="1:53">
      <c r="A532" s="329"/>
      <c r="B532" s="260"/>
      <c r="C532" s="257"/>
      <c r="D532" s="51"/>
      <c r="E532" s="257"/>
    </row>
    <row r="533" spans="1:53">
      <c r="A533" s="333"/>
      <c r="B533" s="257"/>
      <c r="C533" s="257"/>
      <c r="D533" s="51"/>
      <c r="E533" s="257"/>
    </row>
    <row r="534" spans="1:53">
      <c r="A534" s="333"/>
      <c r="B534" s="257"/>
      <c r="C534" s="257"/>
      <c r="D534" s="51"/>
      <c r="E534" s="257"/>
      <c r="J534" s="46" t="s">
        <v>174</v>
      </c>
      <c r="K534" s="50" t="s">
        <v>176</v>
      </c>
      <c r="L534" t="s">
        <v>175</v>
      </c>
    </row>
    <row r="535" spans="1:53">
      <c r="A535" s="333"/>
      <c r="B535" s="257"/>
      <c r="C535" s="257"/>
      <c r="D535" s="259"/>
      <c r="E535" s="257"/>
      <c r="H535" s="100" t="s">
        <v>163</v>
      </c>
      <c r="J535" s="101">
        <f>+G28+G196+G364</f>
        <v>0</v>
      </c>
      <c r="K535" s="101">
        <f>+H28+H196+H364</f>
        <v>0</v>
      </c>
      <c r="L535" s="101">
        <f>+I28+I196+I364</f>
        <v>0</v>
      </c>
      <c r="M535" s="50" t="e">
        <f>+J535/L535</f>
        <v>#DIV/0!</v>
      </c>
    </row>
    <row r="536" spans="1:53">
      <c r="A536" s="333"/>
      <c r="B536" s="257"/>
      <c r="C536" s="257"/>
      <c r="D536" s="259"/>
      <c r="E536" s="257"/>
      <c r="H536" s="100" t="s">
        <v>164</v>
      </c>
      <c r="J536" s="101">
        <f>+G422+G254+G86</f>
        <v>0</v>
      </c>
      <c r="K536" s="101">
        <f>+H422+H254+H86</f>
        <v>0</v>
      </c>
      <c r="L536" s="101">
        <f>+I422+I254+I86</f>
        <v>0</v>
      </c>
      <c r="M536" s="50" t="e">
        <f>+J536/L536</f>
        <v>#DIV/0!</v>
      </c>
    </row>
    <row r="537" spans="1:53">
      <c r="A537" s="333"/>
      <c r="B537" s="257"/>
      <c r="C537" s="257"/>
      <c r="D537" s="259"/>
      <c r="E537" s="257"/>
      <c r="H537" s="100" t="s">
        <v>165</v>
      </c>
      <c r="J537" s="101">
        <f>+G457+G289+G121</f>
        <v>2150</v>
      </c>
      <c r="K537" s="101">
        <f>+H457+H289+H121</f>
        <v>4165.8899999999994</v>
      </c>
      <c r="L537" s="101">
        <f>+I457+I289+I121</f>
        <v>338.3</v>
      </c>
      <c r="M537" s="50">
        <f>+J537/L537</f>
        <v>6.3553059414720661</v>
      </c>
    </row>
    <row r="538" spans="1:53">
      <c r="A538" s="333"/>
      <c r="B538" s="257"/>
      <c r="C538" s="257"/>
      <c r="D538" s="259"/>
      <c r="E538" s="257"/>
      <c r="H538" s="100" t="s">
        <v>166</v>
      </c>
      <c r="J538" s="101">
        <f>+G473+G305+G137</f>
        <v>0</v>
      </c>
      <c r="K538" s="101">
        <f>+H473+H305+H137</f>
        <v>0</v>
      </c>
      <c r="L538" s="101">
        <f>+I473+I305+I137</f>
        <v>0</v>
      </c>
      <c r="M538" s="50" t="e">
        <f t="shared" ref="M538:M539" si="220">+J538/L538</f>
        <v>#DIV/0!</v>
      </c>
    </row>
    <row r="539" spans="1:53">
      <c r="A539" s="333"/>
      <c r="B539" s="257"/>
      <c r="C539" s="257"/>
      <c r="D539" s="259"/>
      <c r="E539" s="257"/>
      <c r="H539" s="100" t="s">
        <v>167</v>
      </c>
      <c r="J539" s="101">
        <f>+G497+G328+G160</f>
        <v>737</v>
      </c>
      <c r="K539" s="101">
        <f>+H497+H328+H160</f>
        <v>4188</v>
      </c>
      <c r="L539" s="101">
        <f>+I497+I328+I160</f>
        <v>237</v>
      </c>
      <c r="M539" s="50">
        <f t="shared" si="220"/>
        <v>3.109704641350211</v>
      </c>
    </row>
    <row r="540" spans="1:53">
      <c r="A540" s="333"/>
      <c r="B540" s="257"/>
      <c r="C540" s="257"/>
      <c r="D540" s="259"/>
      <c r="E540" s="257"/>
      <c r="J540" s="101">
        <f>SUM(J535:J539)</f>
        <v>2887</v>
      </c>
      <c r="K540" s="101"/>
      <c r="L540" s="101"/>
      <c r="M540" s="50"/>
    </row>
    <row r="541" spans="1:53">
      <c r="A541" s="333"/>
      <c r="B541" s="257"/>
      <c r="C541" s="257"/>
      <c r="D541" s="259"/>
      <c r="E541" s="257"/>
    </row>
    <row r="542" spans="1:53">
      <c r="A542" s="333"/>
      <c r="B542" s="257"/>
      <c r="C542" s="257"/>
      <c r="D542" s="259"/>
      <c r="E542" s="257"/>
      <c r="G542" t="s">
        <v>168</v>
      </c>
    </row>
    <row r="543" spans="1:53">
      <c r="A543" s="333"/>
      <c r="B543" s="257"/>
      <c r="C543" s="257"/>
      <c r="D543" s="259"/>
      <c r="E543" s="257"/>
      <c r="H543" s="100" t="s">
        <v>163</v>
      </c>
      <c r="J543" s="46">
        <f>+G28</f>
        <v>0</v>
      </c>
      <c r="K543" s="101">
        <f>+H28</f>
        <v>0</v>
      </c>
      <c r="L543" s="101">
        <f>+I28</f>
        <v>0</v>
      </c>
      <c r="M543" s="102" t="e">
        <f>+J543/L543</f>
        <v>#DIV/0!</v>
      </c>
    </row>
    <row r="544" spans="1:53">
      <c r="A544" s="333"/>
      <c r="B544" s="257"/>
      <c r="C544" s="257"/>
      <c r="D544" s="259"/>
      <c r="E544" s="257"/>
      <c r="H544" s="100" t="s">
        <v>164</v>
      </c>
      <c r="J544" s="46">
        <f>G86</f>
        <v>0</v>
      </c>
      <c r="K544" s="101">
        <f>H86</f>
        <v>0</v>
      </c>
      <c r="L544" s="101">
        <f>I86</f>
        <v>0</v>
      </c>
      <c r="M544" s="102" t="e">
        <f>+J544/L544</f>
        <v>#DIV/0!</v>
      </c>
    </row>
    <row r="545" spans="5:13">
      <c r="E545" s="252"/>
      <c r="H545" s="100" t="s">
        <v>165</v>
      </c>
      <c r="J545" s="46">
        <f>+G121</f>
        <v>556</v>
      </c>
      <c r="K545" s="101">
        <f>+H121</f>
        <v>2790.56</v>
      </c>
      <c r="L545" s="101">
        <f>+I121</f>
        <v>27.5</v>
      </c>
      <c r="M545" s="102">
        <f>+J545/L545</f>
        <v>20.218181818181819</v>
      </c>
    </row>
    <row r="546" spans="5:13">
      <c r="H546" s="100" t="s">
        <v>166</v>
      </c>
      <c r="J546" s="46">
        <f>+G137</f>
        <v>0</v>
      </c>
      <c r="K546" s="101">
        <f>+H137</f>
        <v>0</v>
      </c>
      <c r="L546" s="101">
        <f>+I137</f>
        <v>0</v>
      </c>
      <c r="M546" s="102" t="e">
        <f>+J546/L546</f>
        <v>#DIV/0!</v>
      </c>
    </row>
    <row r="547" spans="5:13">
      <c r="H547" s="100" t="s">
        <v>167</v>
      </c>
      <c r="J547" s="46">
        <f>+G160</f>
        <v>216</v>
      </c>
      <c r="K547" s="101">
        <f>+H160</f>
        <v>950.40000000000009</v>
      </c>
      <c r="L547" s="101">
        <f>+I160</f>
        <v>60.5</v>
      </c>
      <c r="M547" s="102">
        <f>+J547/L547</f>
        <v>3.5702479338842976</v>
      </c>
    </row>
    <row r="548" spans="5:13">
      <c r="J548" s="46">
        <f>+B168</f>
        <v>1966</v>
      </c>
      <c r="M548" s="102"/>
    </row>
    <row r="549" spans="5:13">
      <c r="G549" t="s">
        <v>169</v>
      </c>
      <c r="M549" s="102"/>
    </row>
    <row r="550" spans="5:13">
      <c r="H550" s="100" t="s">
        <v>163</v>
      </c>
      <c r="J550" s="46">
        <f>+G196</f>
        <v>0</v>
      </c>
      <c r="K550" s="101">
        <f>+H196</f>
        <v>0</v>
      </c>
      <c r="L550" s="101">
        <f>+I196</f>
        <v>0</v>
      </c>
      <c r="M550" s="102" t="e">
        <f>+J550/L550</f>
        <v>#DIV/0!</v>
      </c>
    </row>
    <row r="551" spans="5:13">
      <c r="H551" s="100" t="s">
        <v>164</v>
      </c>
      <c r="J551" s="46">
        <f>+G254</f>
        <v>0</v>
      </c>
      <c r="K551" s="101">
        <f>+H254</f>
        <v>0</v>
      </c>
      <c r="L551" s="101">
        <f>+I254</f>
        <v>0</v>
      </c>
      <c r="M551" s="102" t="e">
        <f>+J551/L551</f>
        <v>#DIV/0!</v>
      </c>
    </row>
    <row r="552" spans="5:13">
      <c r="H552" s="100" t="s">
        <v>165</v>
      </c>
      <c r="J552" s="46">
        <f>+G289</f>
        <v>1594</v>
      </c>
      <c r="K552" s="101">
        <f>+H289</f>
        <v>1375.33</v>
      </c>
      <c r="L552" s="101">
        <f>+I289</f>
        <v>310.8</v>
      </c>
      <c r="M552" s="102">
        <f>+J552/L552</f>
        <v>5.1287001287001281</v>
      </c>
    </row>
    <row r="553" spans="5:13">
      <c r="H553" s="100" t="s">
        <v>166</v>
      </c>
      <c r="J553" s="46">
        <f>+G305</f>
        <v>0</v>
      </c>
      <c r="K553" s="101">
        <f>+H305</f>
        <v>0</v>
      </c>
      <c r="L553" s="101">
        <f>+I305</f>
        <v>0</v>
      </c>
      <c r="M553" s="102" t="e">
        <f>+J553/L553</f>
        <v>#DIV/0!</v>
      </c>
    </row>
    <row r="554" spans="5:13">
      <c r="H554" s="100" t="s">
        <v>167</v>
      </c>
      <c r="J554" s="46">
        <f>+G328</f>
        <v>521</v>
      </c>
      <c r="K554" s="101">
        <f>+H328</f>
        <v>3237.6000000000004</v>
      </c>
      <c r="L554" s="101">
        <f>+I328</f>
        <v>176.5</v>
      </c>
      <c r="M554" s="102">
        <f>+J554/L554</f>
        <v>2.951841359773371</v>
      </c>
    </row>
    <row r="555" spans="5:13">
      <c r="G555" t="s">
        <v>170</v>
      </c>
      <c r="J555" s="46">
        <f>+B336</f>
        <v>3831</v>
      </c>
      <c r="K555" s="101"/>
      <c r="L555" s="101"/>
      <c r="M555" s="102"/>
    </row>
    <row r="556" spans="5:13">
      <c r="H556" s="100" t="s">
        <v>163</v>
      </c>
      <c r="J556" s="46">
        <f>+G364</f>
        <v>0</v>
      </c>
      <c r="K556" s="101">
        <f>+H364</f>
        <v>0</v>
      </c>
      <c r="L556" s="101">
        <f>+I364</f>
        <v>0</v>
      </c>
      <c r="M556" s="102" t="e">
        <f>+J556/L556</f>
        <v>#DIV/0!</v>
      </c>
    </row>
    <row r="557" spans="5:13">
      <c r="H557" s="100" t="s">
        <v>164</v>
      </c>
      <c r="J557" s="46">
        <f>+G422</f>
        <v>0</v>
      </c>
      <c r="K557" s="101">
        <f>+H422</f>
        <v>0</v>
      </c>
      <c r="L557" s="101">
        <f>+I422</f>
        <v>0</v>
      </c>
      <c r="M557" s="102" t="e">
        <f>+J557/L557</f>
        <v>#DIV/0!</v>
      </c>
    </row>
    <row r="558" spans="5:13">
      <c r="H558" s="100" t="s">
        <v>165</v>
      </c>
      <c r="J558" s="46">
        <f>+G457</f>
        <v>0</v>
      </c>
      <c r="K558" s="101">
        <f>+H457</f>
        <v>0</v>
      </c>
      <c r="L558" s="101">
        <f>+I457</f>
        <v>0</v>
      </c>
      <c r="M558" s="102" t="e">
        <f>+J558/L558</f>
        <v>#DIV/0!</v>
      </c>
    </row>
    <row r="559" spans="5:13">
      <c r="H559" s="100" t="s">
        <v>166</v>
      </c>
      <c r="J559" s="46">
        <f>+G473</f>
        <v>0</v>
      </c>
      <c r="K559" s="101">
        <f>+H473</f>
        <v>0</v>
      </c>
      <c r="L559" s="101">
        <f>+I473</f>
        <v>0</v>
      </c>
      <c r="M559" s="102" t="e">
        <f>+J559/L559</f>
        <v>#DIV/0!</v>
      </c>
    </row>
    <row r="560" spans="5:13">
      <c r="H560" s="100" t="s">
        <v>167</v>
      </c>
      <c r="J560" s="46">
        <f>+G497</f>
        <v>0</v>
      </c>
      <c r="K560" s="101">
        <f>+H497</f>
        <v>0</v>
      </c>
      <c r="L560" s="101">
        <f>+I497</f>
        <v>0</v>
      </c>
      <c r="M560" s="102" t="e">
        <f>+J560/L560</f>
        <v>#DIV/0!</v>
      </c>
    </row>
    <row r="561" spans="10:10">
      <c r="J561" s="46">
        <f>+B505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abSelected="1" topLeftCell="A510" zoomScaleNormal="100" workbookViewId="0">
      <selection activeCell="G480" sqref="G480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30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7" t="s">
        <v>23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31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12" t="s">
        <v>502</v>
      </c>
      <c r="B4" s="607" t="s">
        <v>25</v>
      </c>
      <c r="C4" s="607" t="s">
        <v>26</v>
      </c>
      <c r="D4" s="607" t="s">
        <v>27</v>
      </c>
      <c r="E4" s="619" t="s">
        <v>28</v>
      </c>
      <c r="F4" s="622" t="s">
        <v>29</v>
      </c>
      <c r="G4" s="586" t="s">
        <v>30</v>
      </c>
      <c r="H4" s="586"/>
      <c r="I4" s="607" t="s">
        <v>31</v>
      </c>
      <c r="J4" s="610" t="s">
        <v>32</v>
      </c>
      <c r="K4" s="613" t="s">
        <v>33</v>
      </c>
      <c r="L4" s="607" t="s">
        <v>34</v>
      </c>
      <c r="M4" s="616" t="s">
        <v>35</v>
      </c>
      <c r="N4" s="604" t="s">
        <v>36</v>
      </c>
      <c r="O4" s="586" t="s">
        <v>37</v>
      </c>
      <c r="P4" s="586"/>
      <c r="Q4" s="586"/>
      <c r="R4" s="586"/>
      <c r="S4" s="586"/>
      <c r="T4" s="586"/>
      <c r="U4" s="586"/>
      <c r="V4" s="605" t="s">
        <v>38</v>
      </c>
      <c r="W4" s="604" t="s">
        <v>39</v>
      </c>
      <c r="X4" s="586" t="s">
        <v>40</v>
      </c>
      <c r="Y4" s="586"/>
      <c r="Z4" s="586"/>
      <c r="AA4" s="586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13"/>
      <c r="B5" s="608"/>
      <c r="C5" s="608"/>
      <c r="D5" s="608"/>
      <c r="E5" s="620"/>
      <c r="F5" s="623"/>
      <c r="G5" s="586"/>
      <c r="H5" s="586"/>
      <c r="I5" s="608"/>
      <c r="J5" s="611"/>
      <c r="K5" s="614"/>
      <c r="L5" s="608"/>
      <c r="M5" s="617"/>
      <c r="N5" s="604"/>
      <c r="O5" s="586" t="s">
        <v>41</v>
      </c>
      <c r="P5" s="586" t="s">
        <v>42</v>
      </c>
      <c r="Q5" s="586" t="s">
        <v>43</v>
      </c>
      <c r="R5" s="603" t="s">
        <v>44</v>
      </c>
      <c r="S5" s="556" t="s">
        <v>45</v>
      </c>
      <c r="T5" s="586" t="s">
        <v>46</v>
      </c>
      <c r="U5" s="586" t="s">
        <v>47</v>
      </c>
      <c r="V5" s="605"/>
      <c r="W5" s="604"/>
      <c r="X5" s="586" t="s">
        <v>13</v>
      </c>
      <c r="Y5" s="586" t="s">
        <v>48</v>
      </c>
      <c r="Z5" s="586" t="s">
        <v>49</v>
      </c>
      <c r="AA5" s="586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14"/>
      <c r="B6" s="609"/>
      <c r="C6" s="609"/>
      <c r="D6" s="609"/>
      <c r="E6" s="621"/>
      <c r="F6" s="624"/>
      <c r="G6" s="337" t="s">
        <v>50</v>
      </c>
      <c r="H6" s="337" t="s">
        <v>51</v>
      </c>
      <c r="I6" s="609"/>
      <c r="J6" s="612"/>
      <c r="K6" s="615"/>
      <c r="L6" s="609"/>
      <c r="M6" s="617"/>
      <c r="N6" s="604"/>
      <c r="O6" s="586"/>
      <c r="P6" s="586"/>
      <c r="Q6" s="586"/>
      <c r="R6" s="603"/>
      <c r="S6" s="556"/>
      <c r="T6" s="586"/>
      <c r="U6" s="586"/>
      <c r="V6" s="605"/>
      <c r="W6" s="604"/>
      <c r="X6" s="586"/>
      <c r="Y6" s="586"/>
      <c r="Z6" s="586"/>
      <c r="AA6" s="586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SUM('3:11'!G7)</f>
        <v>558</v>
      </c>
      <c r="H7" s="95">
        <f t="shared" ref="H7:H24" si="0">D7*G7</f>
        <v>2806.7400000000002</v>
      </c>
      <c r="I7" s="93">
        <f>SUM('3:11'!I7)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SUM('3:11'!N7)</f>
        <v>0</v>
      </c>
      <c r="O7" s="93">
        <f>SUM('3:11'!O7)</f>
        <v>0</v>
      </c>
      <c r="P7" s="93">
        <f>SUM('3:11'!P7)</f>
        <v>0</v>
      </c>
      <c r="Q7" s="93">
        <f>SUM('3:11'!Q7)</f>
        <v>0</v>
      </c>
      <c r="R7" s="93">
        <f>SUM('3:11'!R7)</f>
        <v>0</v>
      </c>
      <c r="S7" s="93">
        <f>SUM('3:11'!S7)</f>
        <v>0</v>
      </c>
      <c r="T7" s="93">
        <f>SUM('3:11'!T7)</f>
        <v>0</v>
      </c>
      <c r="U7" s="93">
        <f>SUM('3:11'!U7)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SUM('3:11'!X7)</f>
        <v>0</v>
      </c>
      <c r="Y7" s="93">
        <f>SUM('3:11'!Y7)</f>
        <v>0</v>
      </c>
      <c r="Z7" s="93">
        <f>SUM('3:11'!Z7)</f>
        <v>0</v>
      </c>
      <c r="AA7" s="93">
        <f>SUM('3:11'!AA7)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2"/>
      <c r="B8" s="62" t="s">
        <v>54</v>
      </c>
      <c r="C8" s="16" t="s">
        <v>53</v>
      </c>
      <c r="D8" s="17">
        <v>5.03</v>
      </c>
      <c r="E8" s="17"/>
      <c r="F8" s="6"/>
      <c r="G8" s="93">
        <f>SUM('3:11'!G8)</f>
        <v>0</v>
      </c>
      <c r="H8" s="95">
        <f t="shared" si="0"/>
        <v>0</v>
      </c>
      <c r="I8" s="93">
        <f>SUM('3:11'!I8)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SUM('3:11'!N8)</f>
        <v>0</v>
      </c>
      <c r="O8" s="93">
        <f>SUM('3:11'!O8)</f>
        <v>0</v>
      </c>
      <c r="P8" s="93">
        <f>SUM('3:11'!P8)</f>
        <v>0</v>
      </c>
      <c r="Q8" s="93">
        <f>SUM('3:11'!Q8)</f>
        <v>0</v>
      </c>
      <c r="R8" s="93">
        <f>SUM('3:11'!R8)</f>
        <v>0</v>
      </c>
      <c r="S8" s="93">
        <f>SUM('3:11'!S8)</f>
        <v>0</v>
      </c>
      <c r="T8" s="93">
        <f>SUM('3:11'!T8)</f>
        <v>0</v>
      </c>
      <c r="U8" s="93">
        <f>SUM('3:11'!U8)</f>
        <v>0</v>
      </c>
      <c r="V8" s="205">
        <f t="shared" si="2"/>
        <v>0</v>
      </c>
      <c r="W8" s="33" t="str">
        <f t="shared" si="3"/>
        <v/>
      </c>
      <c r="X8" s="93">
        <f>SUM('3:11'!X8)</f>
        <v>0</v>
      </c>
      <c r="Y8" s="93">
        <f>SUM('3:11'!Y8)</f>
        <v>0</v>
      </c>
      <c r="Z8" s="93">
        <f>SUM('3:11'!Z8)</f>
        <v>0</v>
      </c>
      <c r="AA8" s="93">
        <f>SUM('3:11'!AA8)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3"/>
      <c r="B9" s="62" t="s">
        <v>54</v>
      </c>
      <c r="C9" s="16" t="s">
        <v>55</v>
      </c>
      <c r="D9" s="17">
        <v>5.03</v>
      </c>
      <c r="E9" s="17"/>
      <c r="F9" s="6"/>
      <c r="G9" s="93">
        <f>SUM('3:11'!G9)</f>
        <v>0</v>
      </c>
      <c r="H9" s="95">
        <f t="shared" si="0"/>
        <v>0</v>
      </c>
      <c r="I9" s="93">
        <f>SUM('3:11'!I9)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SUM('3:11'!N9)</f>
        <v>0</v>
      </c>
      <c r="O9" s="93">
        <f>SUM('3:11'!O9)</f>
        <v>0</v>
      </c>
      <c r="P9" s="93">
        <f>SUM('3:11'!P9)</f>
        <v>0</v>
      </c>
      <c r="Q9" s="93">
        <f>SUM('3:11'!Q9)</f>
        <v>0</v>
      </c>
      <c r="R9" s="93">
        <f>SUM('3:11'!R9)</f>
        <v>0</v>
      </c>
      <c r="S9" s="93">
        <f>SUM('3:11'!S9)</f>
        <v>0</v>
      </c>
      <c r="T9" s="93">
        <f>SUM('3:11'!T9)</f>
        <v>0</v>
      </c>
      <c r="U9" s="93">
        <f>SUM('3:11'!U9)</f>
        <v>0</v>
      </c>
      <c r="V9" s="205">
        <f t="shared" si="2"/>
        <v>0</v>
      </c>
      <c r="W9" s="33" t="str">
        <f t="shared" si="3"/>
        <v/>
      </c>
      <c r="X9" s="93">
        <f>SUM('3:11'!X9)</f>
        <v>0</v>
      </c>
      <c r="Y9" s="93">
        <f>SUM('3:11'!Y9)</f>
        <v>0</v>
      </c>
      <c r="Z9" s="93">
        <f>SUM('3:11'!Z9)</f>
        <v>0</v>
      </c>
      <c r="AA9" s="93">
        <f>SUM('3:11'!AA9)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SUM('3:11'!G10)</f>
        <v>933</v>
      </c>
      <c r="H10" s="95">
        <f t="shared" si="0"/>
        <v>4692.99</v>
      </c>
      <c r="I10" s="93">
        <f>SUM('3:11'!I10)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SUM('3:11'!N10)</f>
        <v>0</v>
      </c>
      <c r="O10" s="93">
        <f>SUM('3:11'!O10)</f>
        <v>0</v>
      </c>
      <c r="P10" s="93">
        <f>SUM('3:11'!P10)</f>
        <v>0</v>
      </c>
      <c r="Q10" s="93">
        <f>SUM('3:11'!Q10)</f>
        <v>0</v>
      </c>
      <c r="R10" s="93">
        <f>SUM('3:11'!R10)</f>
        <v>0</v>
      </c>
      <c r="S10" s="93">
        <f>SUM('3:11'!S10)</f>
        <v>0</v>
      </c>
      <c r="T10" s="93">
        <f>SUM('3:11'!T10)</f>
        <v>0</v>
      </c>
      <c r="U10" s="93">
        <f>SUM('3:11'!U10)</f>
        <v>0</v>
      </c>
      <c r="V10" s="205">
        <f t="shared" si="2"/>
        <v>0</v>
      </c>
      <c r="W10" s="33">
        <f t="shared" si="3"/>
        <v>0</v>
      </c>
      <c r="X10" s="93">
        <f>SUM('3:11'!X10)</f>
        <v>0</v>
      </c>
      <c r="Y10" s="93">
        <f>SUM('3:11'!Y10)</f>
        <v>0</v>
      </c>
      <c r="Z10" s="93">
        <f>SUM('3:11'!Z10)</f>
        <v>0</v>
      </c>
      <c r="AA10" s="93">
        <f>SUM('3:11'!AA10)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SUM('3:11'!G11)</f>
        <v>569</v>
      </c>
      <c r="H11" s="95">
        <f t="shared" si="0"/>
        <v>2862.07</v>
      </c>
      <c r="I11" s="93">
        <f>SUM('3:11'!I11)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SUM('3:11'!N11)</f>
        <v>0</v>
      </c>
      <c r="O11" s="93">
        <f>SUM('3:11'!O11)</f>
        <v>0</v>
      </c>
      <c r="P11" s="93">
        <f>SUM('3:11'!P11)</f>
        <v>0</v>
      </c>
      <c r="Q11" s="93">
        <f>SUM('3:11'!Q11)</f>
        <v>0</v>
      </c>
      <c r="R11" s="93">
        <f>SUM('3:11'!R11)</f>
        <v>0</v>
      </c>
      <c r="S11" s="93">
        <f>SUM('3:11'!S11)</f>
        <v>0</v>
      </c>
      <c r="T11" s="93">
        <f>SUM('3:11'!T11)</f>
        <v>0</v>
      </c>
      <c r="U11" s="93">
        <f>SUM('3:11'!U11)</f>
        <v>0</v>
      </c>
      <c r="V11" s="205">
        <f t="shared" si="2"/>
        <v>0</v>
      </c>
      <c r="W11" s="33">
        <f t="shared" si="3"/>
        <v>0</v>
      </c>
      <c r="X11" s="93">
        <f>SUM('3:11'!X11)</f>
        <v>0</v>
      </c>
      <c r="Y11" s="93">
        <f>SUM('3:11'!Y11)</f>
        <v>0</v>
      </c>
      <c r="Z11" s="93">
        <f>SUM('3:11'!Z11)</f>
        <v>0</v>
      </c>
      <c r="AA11" s="93">
        <f>SUM('3:11'!AA11)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SUM('3:11'!G12)</f>
        <v>0</v>
      </c>
      <c r="H12" s="95">
        <f t="shared" si="0"/>
        <v>0</v>
      </c>
      <c r="I12" s="93">
        <f>SUM('3:11'!I12)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SUM('3:11'!N12)</f>
        <v>0</v>
      </c>
      <c r="O12" s="93">
        <f>SUM('3:11'!O12)</f>
        <v>0</v>
      </c>
      <c r="P12" s="93">
        <f>SUM('3:11'!P12)</f>
        <v>0</v>
      </c>
      <c r="Q12" s="93">
        <f>SUM('3:11'!Q12)</f>
        <v>0</v>
      </c>
      <c r="R12" s="93">
        <f>SUM('3:11'!R12)</f>
        <v>0</v>
      </c>
      <c r="S12" s="93">
        <f>SUM('3:11'!S12)</f>
        <v>0</v>
      </c>
      <c r="T12" s="93">
        <f>SUM('3:11'!T12)</f>
        <v>0</v>
      </c>
      <c r="U12" s="93">
        <f>SUM('3:11'!U12)</f>
        <v>0</v>
      </c>
      <c r="V12" s="205">
        <f t="shared" si="2"/>
        <v>0</v>
      </c>
      <c r="W12" s="33" t="str">
        <f t="shared" si="3"/>
        <v/>
      </c>
      <c r="X12" s="93">
        <f>SUM('3:11'!X12)</f>
        <v>0</v>
      </c>
      <c r="Y12" s="93">
        <f>SUM('3:11'!Y12)</f>
        <v>0</v>
      </c>
      <c r="Z12" s="93">
        <f>SUM('3:11'!Z12)</f>
        <v>0</v>
      </c>
      <c r="AA12" s="93">
        <f>SUM('3:11'!AA12)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SUM('3:11'!G13)</f>
        <v>0</v>
      </c>
      <c r="H13" s="95">
        <f t="shared" si="0"/>
        <v>0</v>
      </c>
      <c r="I13" s="93">
        <f>SUM('3:11'!I13)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SUM('3:11'!N13)</f>
        <v>0</v>
      </c>
      <c r="O13" s="93">
        <f>SUM('3:11'!O13)</f>
        <v>0</v>
      </c>
      <c r="P13" s="93">
        <f>SUM('3:11'!P13)</f>
        <v>0</v>
      </c>
      <c r="Q13" s="93">
        <f>SUM('3:11'!Q13)</f>
        <v>0</v>
      </c>
      <c r="R13" s="93">
        <f>SUM('3:11'!R13)</f>
        <v>0</v>
      </c>
      <c r="S13" s="93">
        <f>SUM('3:11'!S13)</f>
        <v>0</v>
      </c>
      <c r="T13" s="93">
        <f>SUM('3:11'!T13)</f>
        <v>0</v>
      </c>
      <c r="U13" s="93">
        <f>SUM('3:11'!U13)</f>
        <v>0</v>
      </c>
      <c r="V13" s="205">
        <f t="shared" si="2"/>
        <v>0</v>
      </c>
      <c r="W13" s="33" t="str">
        <f t="shared" si="3"/>
        <v/>
      </c>
      <c r="X13" s="93">
        <f>SUM('3:11'!X13)</f>
        <v>0</v>
      </c>
      <c r="Y13" s="93">
        <f>SUM('3:11'!Y13)</f>
        <v>0</v>
      </c>
      <c r="Z13" s="93">
        <f>SUM('3:11'!Z13)</f>
        <v>0</v>
      </c>
      <c r="AA13" s="93">
        <f>SUM('3:11'!AA13)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SUM('3:11'!G14)</f>
        <v>0</v>
      </c>
      <c r="H14" s="95">
        <f t="shared" si="0"/>
        <v>0</v>
      </c>
      <c r="I14" s="93">
        <f>SUM('3:11'!I14)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SUM('3:11'!N14)</f>
        <v>0</v>
      </c>
      <c r="O14" s="93">
        <f>SUM('3:11'!O14)</f>
        <v>0</v>
      </c>
      <c r="P14" s="93">
        <f>SUM('3:11'!P14)</f>
        <v>0</v>
      </c>
      <c r="Q14" s="93">
        <f>SUM('3:11'!Q14)</f>
        <v>0</v>
      </c>
      <c r="R14" s="93">
        <f>SUM('3:11'!R14)</f>
        <v>0</v>
      </c>
      <c r="S14" s="93">
        <f>SUM('3:11'!S14)</f>
        <v>0</v>
      </c>
      <c r="T14" s="93">
        <f>SUM('3:11'!T14)</f>
        <v>0</v>
      </c>
      <c r="U14" s="93">
        <f>SUM('3:11'!U14)</f>
        <v>0</v>
      </c>
      <c r="V14" s="205">
        <f t="shared" si="2"/>
        <v>0</v>
      </c>
      <c r="W14" s="33" t="str">
        <f t="shared" si="3"/>
        <v/>
      </c>
      <c r="X14" s="93">
        <f>SUM('3:11'!X14)</f>
        <v>0</v>
      </c>
      <c r="Y14" s="93">
        <f>SUM('3:11'!Y14)</f>
        <v>0</v>
      </c>
      <c r="Z14" s="93">
        <f>SUM('3:11'!Z14)</f>
        <v>0</v>
      </c>
      <c r="AA14" s="93">
        <f>SUM('3:11'!AA14)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2">
        <v>30200006</v>
      </c>
      <c r="B15" s="267" t="s">
        <v>62</v>
      </c>
      <c r="C15" s="16" t="s">
        <v>63</v>
      </c>
      <c r="D15" s="17">
        <v>5.04</v>
      </c>
      <c r="E15" s="17"/>
      <c r="F15" s="79"/>
      <c r="G15" s="93">
        <f>SUM('3:11'!G15)</f>
        <v>649</v>
      </c>
      <c r="H15" s="95">
        <f t="shared" si="0"/>
        <v>3270.96</v>
      </c>
      <c r="I15" s="93">
        <f>SUM('3:11'!I15)</f>
        <v>50</v>
      </c>
      <c r="J15" s="31">
        <f t="array" ref="J15">IF(ISERROR(G15/I15),"",G15/I15)</f>
        <v>12.98</v>
      </c>
      <c r="K15" s="35">
        <f t="array" ref="K15">IF(ISERROR(G15/L15),"",G15/L15)</f>
        <v>38.176470588235297</v>
      </c>
      <c r="L15" s="87">
        <v>17</v>
      </c>
      <c r="M15" s="36">
        <f t="shared" si="1"/>
        <v>11.823529411764703</v>
      </c>
      <c r="N15" s="93">
        <f>SUM('3:11'!N15)</f>
        <v>0</v>
      </c>
      <c r="O15" s="93">
        <f>SUM('3:11'!O15)</f>
        <v>0</v>
      </c>
      <c r="P15" s="93">
        <f>SUM('3:11'!P15)</f>
        <v>0</v>
      </c>
      <c r="Q15" s="93">
        <f>SUM('3:11'!Q15)</f>
        <v>0</v>
      </c>
      <c r="R15" s="93">
        <f>SUM('3:11'!R15)</f>
        <v>0</v>
      </c>
      <c r="S15" s="93">
        <f>SUM('3:11'!S15)</f>
        <v>0</v>
      </c>
      <c r="T15" s="93">
        <f>SUM('3:11'!T15)</f>
        <v>0</v>
      </c>
      <c r="U15" s="93">
        <f>SUM('3:11'!U15)</f>
        <v>0</v>
      </c>
      <c r="V15" s="205">
        <f t="shared" si="2"/>
        <v>0</v>
      </c>
      <c r="W15" s="33">
        <f t="shared" si="3"/>
        <v>0</v>
      </c>
      <c r="X15" s="93">
        <f>SUM('3:11'!X15)</f>
        <v>0</v>
      </c>
      <c r="Y15" s="93">
        <f>SUM('3:11'!Y15)</f>
        <v>0</v>
      </c>
      <c r="Z15" s="93">
        <f>SUM('3:11'!Z15)</f>
        <v>0</v>
      </c>
      <c r="AA15" s="93">
        <f>SUM('3:11'!AA15)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2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SUM('3:11'!G16)</f>
        <v>154</v>
      </c>
      <c r="H16" s="95">
        <f t="shared" si="0"/>
        <v>776.16</v>
      </c>
      <c r="I16" s="93">
        <f>SUM('3:11'!I16)</f>
        <v>15</v>
      </c>
      <c r="J16" s="31">
        <f t="array" ref="J16">IF(ISERROR(G16/I16),"",G16/I16)</f>
        <v>10.266666666666667</v>
      </c>
      <c r="K16" s="35">
        <f t="array" ref="K16">IF(ISERROR(G16/L16),"",G16/L16)</f>
        <v>9.0588235294117645</v>
      </c>
      <c r="L16" s="87">
        <v>17</v>
      </c>
      <c r="M16" s="36">
        <f t="shared" si="1"/>
        <v>5.9411764705882355</v>
      </c>
      <c r="N16" s="93">
        <f>SUM('3:11'!N16)</f>
        <v>0</v>
      </c>
      <c r="O16" s="93">
        <f>SUM('3:11'!O16)</f>
        <v>0</v>
      </c>
      <c r="P16" s="93">
        <f>SUM('3:11'!P16)</f>
        <v>0</v>
      </c>
      <c r="Q16" s="93">
        <f>SUM('3:11'!Q16)</f>
        <v>0</v>
      </c>
      <c r="R16" s="93">
        <f>SUM('3:11'!R16)</f>
        <v>0</v>
      </c>
      <c r="S16" s="93">
        <f>SUM('3:11'!S16)</f>
        <v>0</v>
      </c>
      <c r="T16" s="93">
        <f>SUM('3:11'!T16)</f>
        <v>0</v>
      </c>
      <c r="U16" s="93">
        <f>SUM('3:11'!U16)</f>
        <v>0</v>
      </c>
      <c r="V16" s="205">
        <f t="shared" si="2"/>
        <v>0</v>
      </c>
      <c r="W16" s="33">
        <f t="shared" si="3"/>
        <v>0</v>
      </c>
      <c r="X16" s="93">
        <f>SUM('3:11'!X16)</f>
        <v>0</v>
      </c>
      <c r="Y16" s="93">
        <f>SUM('3:11'!Y16)</f>
        <v>0</v>
      </c>
      <c r="Z16" s="93">
        <f>SUM('3:11'!Z16)</f>
        <v>0</v>
      </c>
      <c r="AA16" s="93">
        <f>SUM('3:11'!AA16)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4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SUM('3:11'!G17)</f>
        <v>197</v>
      </c>
      <c r="H17" s="95">
        <f t="shared" si="0"/>
        <v>0</v>
      </c>
      <c r="I17" s="93">
        <f>SUM('3:11'!I17)</f>
        <v>20</v>
      </c>
      <c r="J17" s="31">
        <f t="array" ref="J17">IF(ISERROR(G17/I17),"",G17/I17)</f>
        <v>9.85</v>
      </c>
      <c r="K17" s="35">
        <f t="array" ref="K17">IF(ISERROR(G17/L17),"",G17/L17)</f>
        <v>11.588235294117647</v>
      </c>
      <c r="L17" s="87">
        <v>17</v>
      </c>
      <c r="M17" s="36">
        <f>IF(ISERROR(I17-K17),"",I17-K17)</f>
        <v>8.4117647058823533</v>
      </c>
      <c r="N17" s="93">
        <f>SUM('3:11'!N17)</f>
        <v>0</v>
      </c>
      <c r="O17" s="93">
        <f>SUM('3:11'!O17)</f>
        <v>0</v>
      </c>
      <c r="P17" s="93">
        <f>SUM('3:11'!P17)</f>
        <v>0</v>
      </c>
      <c r="Q17" s="93">
        <f>SUM('3:11'!Q17)</f>
        <v>0</v>
      </c>
      <c r="R17" s="93">
        <f>SUM('3:11'!R17)</f>
        <v>0</v>
      </c>
      <c r="S17" s="93">
        <f>SUM('3:11'!S17)</f>
        <v>0</v>
      </c>
      <c r="T17" s="93">
        <f>SUM('3:11'!T17)</f>
        <v>0</v>
      </c>
      <c r="U17" s="93">
        <f>SUM('3:11'!U17)</f>
        <v>0</v>
      </c>
      <c r="V17" s="205">
        <f t="shared" si="2"/>
        <v>0</v>
      </c>
      <c r="W17" s="33">
        <f>IF(ISERROR(V17/G17),"",V17/G17)</f>
        <v>0</v>
      </c>
      <c r="X17" s="93">
        <f>SUM('3:11'!X17)</f>
        <v>0</v>
      </c>
      <c r="Y17" s="93">
        <f>SUM('3:11'!Y17)</f>
        <v>0</v>
      </c>
      <c r="Z17" s="93">
        <f>SUM('3:11'!Z17)</f>
        <v>0</v>
      </c>
      <c r="AA17" s="93">
        <f>SUM('3:11'!AA17)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SUM('3:11'!G18)</f>
        <v>197</v>
      </c>
      <c r="H18" s="95">
        <f t="shared" si="0"/>
        <v>0</v>
      </c>
      <c r="I18" s="93">
        <f>SUM('3:11'!I18)</f>
        <v>15</v>
      </c>
      <c r="J18" s="31">
        <f t="array" ref="J18">IF(ISERROR(G18/I18),"",G18/I18)</f>
        <v>13.133333333333333</v>
      </c>
      <c r="K18" s="35">
        <f t="array" ref="K18">IF(ISERROR(G18/L18),"",G18/L18)</f>
        <v>11.588235294117647</v>
      </c>
      <c r="L18" s="87">
        <v>17</v>
      </c>
      <c r="M18" s="36">
        <f>IF(ISERROR(I18-K18),"",I18-K18)</f>
        <v>3.4117647058823533</v>
      </c>
      <c r="N18" s="93">
        <f>SUM('3:11'!N18)</f>
        <v>0</v>
      </c>
      <c r="O18" s="93">
        <f>SUM('3:11'!O18)</f>
        <v>0</v>
      </c>
      <c r="P18" s="93">
        <f>SUM('3:11'!P18)</f>
        <v>0</v>
      </c>
      <c r="Q18" s="93">
        <f>SUM('3:11'!Q18)</f>
        <v>0</v>
      </c>
      <c r="R18" s="93">
        <f>SUM('3:11'!R18)</f>
        <v>0</v>
      </c>
      <c r="S18" s="93">
        <f>SUM('3:11'!S18)</f>
        <v>0</v>
      </c>
      <c r="T18" s="93">
        <f>SUM('3:11'!T18)</f>
        <v>0</v>
      </c>
      <c r="U18" s="93">
        <f>SUM('3:11'!U18)</f>
        <v>0</v>
      </c>
      <c r="V18" s="205">
        <f t="shared" si="2"/>
        <v>0</v>
      </c>
      <c r="W18" s="33">
        <f>IF(ISERROR(V18/G18),"",V18/G18)</f>
        <v>0</v>
      </c>
      <c r="X18" s="93">
        <f>SUM('3:11'!X18)</f>
        <v>0</v>
      </c>
      <c r="Y18" s="93">
        <f>SUM('3:11'!Y18)</f>
        <v>0</v>
      </c>
      <c r="Z18" s="93">
        <f>SUM('3:11'!Z18)</f>
        <v>0</v>
      </c>
      <c r="AA18" s="93">
        <f>SUM('3:11'!AA18)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2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SUM('3:11'!G19)</f>
        <v>93</v>
      </c>
      <c r="H19" s="95">
        <f t="shared" si="0"/>
        <v>470.58</v>
      </c>
      <c r="I19" s="93">
        <f>SUM('3:11'!I19)</f>
        <v>7.5</v>
      </c>
      <c r="J19" s="31">
        <f t="array" ref="J19">IF(ISERROR(G19/I19),"",G19/I19)</f>
        <v>12.4</v>
      </c>
      <c r="K19" s="35">
        <f t="array" ref="K19">IF(ISERROR(G19/L19),"",G19/L19)</f>
        <v>4.8947368421052628</v>
      </c>
      <c r="L19" s="87">
        <v>19</v>
      </c>
      <c r="M19" s="36">
        <f t="shared" ref="M19:M21" si="4">IF(ISERROR(I19-K19),"",I19-K19)</f>
        <v>2.6052631578947372</v>
      </c>
      <c r="N19" s="93">
        <f>SUM('3:11'!N19)</f>
        <v>0</v>
      </c>
      <c r="O19" s="93">
        <f>SUM('3:11'!O19)</f>
        <v>0</v>
      </c>
      <c r="P19" s="93">
        <f>SUM('3:11'!P19)</f>
        <v>0</v>
      </c>
      <c r="Q19" s="93">
        <f>SUM('3:11'!Q19)</f>
        <v>0</v>
      </c>
      <c r="R19" s="93">
        <f>SUM('3:11'!R19)</f>
        <v>0</v>
      </c>
      <c r="S19" s="93">
        <f>SUM('3:11'!S19)</f>
        <v>0</v>
      </c>
      <c r="T19" s="93">
        <f>SUM('3:11'!T19)</f>
        <v>0</v>
      </c>
      <c r="U19" s="93">
        <f>SUM('3:11'!U19)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SUM('3:11'!X19)</f>
        <v>0</v>
      </c>
      <c r="Y19" s="93">
        <f>SUM('3:11'!Y19)</f>
        <v>0</v>
      </c>
      <c r="Z19" s="93">
        <f>SUM('3:11'!Z19)</f>
        <v>0</v>
      </c>
      <c r="AA19" s="93">
        <f>SUM('3:11'!AA19)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2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SUM('3:11'!G20)</f>
        <v>0</v>
      </c>
      <c r="H20" s="95">
        <f t="shared" si="0"/>
        <v>0</v>
      </c>
      <c r="I20" s="93">
        <f>SUM('3:11'!I20)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SUM('3:11'!N20)</f>
        <v>0</v>
      </c>
      <c r="O20" s="93">
        <f>SUM('3:11'!O20)</f>
        <v>0</v>
      </c>
      <c r="P20" s="93">
        <f>SUM('3:11'!P20)</f>
        <v>0</v>
      </c>
      <c r="Q20" s="93">
        <f>SUM('3:11'!Q20)</f>
        <v>0</v>
      </c>
      <c r="R20" s="93">
        <f>SUM('3:11'!R20)</f>
        <v>0</v>
      </c>
      <c r="S20" s="93">
        <f>SUM('3:11'!S20)</f>
        <v>0</v>
      </c>
      <c r="T20" s="93">
        <f>SUM('3:11'!T20)</f>
        <v>0</v>
      </c>
      <c r="U20" s="93">
        <f>SUM('3:11'!U20)</f>
        <v>0</v>
      </c>
      <c r="V20" s="205">
        <f t="shared" si="2"/>
        <v>0</v>
      </c>
      <c r="W20" s="33" t="str">
        <f t="shared" si="5"/>
        <v/>
      </c>
      <c r="X20" s="93">
        <f>SUM('3:11'!X20)</f>
        <v>0</v>
      </c>
      <c r="Y20" s="93">
        <f>SUM('3:11'!Y20)</f>
        <v>0</v>
      </c>
      <c r="Z20" s="93">
        <f>SUM('3:11'!Z20)</f>
        <v>0</v>
      </c>
      <c r="AA20" s="93">
        <f>SUM('3:11'!AA20)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2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SUM('3:11'!G21)</f>
        <v>0</v>
      </c>
      <c r="H21" s="95">
        <f t="shared" si="0"/>
        <v>0</v>
      </c>
      <c r="I21" s="93">
        <f>SUM('3:11'!I21)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SUM('3:11'!N21)</f>
        <v>0</v>
      </c>
      <c r="O21" s="93">
        <f>SUM('3:11'!O21)</f>
        <v>0</v>
      </c>
      <c r="P21" s="93">
        <f>SUM('3:11'!P21)</f>
        <v>0</v>
      </c>
      <c r="Q21" s="93">
        <f>SUM('3:11'!Q21)</f>
        <v>0</v>
      </c>
      <c r="R21" s="93">
        <f>SUM('3:11'!R21)</f>
        <v>0</v>
      </c>
      <c r="S21" s="93">
        <f>SUM('3:11'!S21)</f>
        <v>0</v>
      </c>
      <c r="T21" s="93">
        <f>SUM('3:11'!T21)</f>
        <v>0</v>
      </c>
      <c r="U21" s="93">
        <f>SUM('3:11'!U21)</f>
        <v>0</v>
      </c>
      <c r="V21" s="205">
        <f t="shared" si="2"/>
        <v>0</v>
      </c>
      <c r="W21" s="33" t="str">
        <f t="shared" si="5"/>
        <v/>
      </c>
      <c r="X21" s="93">
        <f>SUM('3:11'!X21)</f>
        <v>0</v>
      </c>
      <c r="Y21" s="93">
        <f>SUM('3:11'!Y21)</f>
        <v>0</v>
      </c>
      <c r="Z21" s="93">
        <f>SUM('3:11'!Z21)</f>
        <v>0</v>
      </c>
      <c r="AA21" s="93">
        <f>SUM('3:11'!AA21)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2">
        <v>30100003</v>
      </c>
      <c r="B22" s="64" t="s">
        <v>161</v>
      </c>
      <c r="C22" s="337" t="s">
        <v>64</v>
      </c>
      <c r="D22" s="17">
        <v>4.8</v>
      </c>
      <c r="E22" s="17"/>
      <c r="F22" s="6"/>
      <c r="G22" s="93">
        <f>SUM('3:11'!G22)</f>
        <v>0</v>
      </c>
      <c r="H22" s="95">
        <f t="shared" si="0"/>
        <v>0</v>
      </c>
      <c r="I22" s="93">
        <f>SUM('3:11'!I22)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SUM('3:11'!N22)</f>
        <v>0</v>
      </c>
      <c r="O22" s="93">
        <f>SUM('3:11'!O22)</f>
        <v>0</v>
      </c>
      <c r="P22" s="93">
        <f>SUM('3:11'!P22)</f>
        <v>0</v>
      </c>
      <c r="Q22" s="93">
        <f>SUM('3:11'!Q22)</f>
        <v>0</v>
      </c>
      <c r="R22" s="93">
        <f>SUM('3:11'!R22)</f>
        <v>0</v>
      </c>
      <c r="S22" s="93">
        <f>SUM('3:11'!S22)</f>
        <v>0</v>
      </c>
      <c r="T22" s="93">
        <f>SUM('3:11'!T22)</f>
        <v>0</v>
      </c>
      <c r="U22" s="93">
        <f>SUM('3:11'!U22)</f>
        <v>0</v>
      </c>
      <c r="V22" s="205">
        <f t="shared" si="2"/>
        <v>0</v>
      </c>
      <c r="W22" s="33"/>
      <c r="X22" s="93">
        <f>SUM('3:11'!X22)</f>
        <v>0</v>
      </c>
      <c r="Y22" s="93">
        <f>SUM('3:11'!Y22)</f>
        <v>0</v>
      </c>
      <c r="Z22" s="93">
        <f>SUM('3:11'!Z22)</f>
        <v>0</v>
      </c>
      <c r="AA22" s="93">
        <f>SUM('3:11'!AA22)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2">
        <v>30100004</v>
      </c>
      <c r="B23" s="64" t="s">
        <v>161</v>
      </c>
      <c r="C23" s="337" t="s">
        <v>61</v>
      </c>
      <c r="D23" s="17">
        <v>4.8</v>
      </c>
      <c r="E23" s="17"/>
      <c r="F23" s="6"/>
      <c r="G23" s="93">
        <f>SUM('3:11'!G23)</f>
        <v>0</v>
      </c>
      <c r="H23" s="95">
        <f t="shared" si="0"/>
        <v>0</v>
      </c>
      <c r="I23" s="93">
        <f>SUM('3:11'!I23)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SUM('3:11'!N23)</f>
        <v>0</v>
      </c>
      <c r="O23" s="93">
        <f>SUM('3:11'!O23)</f>
        <v>0</v>
      </c>
      <c r="P23" s="93">
        <f>SUM('3:11'!P23)</f>
        <v>0</v>
      </c>
      <c r="Q23" s="93">
        <f>SUM('3:11'!Q23)</f>
        <v>0</v>
      </c>
      <c r="R23" s="93">
        <f>SUM('3:11'!R23)</f>
        <v>0</v>
      </c>
      <c r="S23" s="93">
        <f>SUM('3:11'!S23)</f>
        <v>0</v>
      </c>
      <c r="T23" s="93">
        <f>SUM('3:11'!T23)</f>
        <v>0</v>
      </c>
      <c r="U23" s="93">
        <f>SUM('3:11'!U23)</f>
        <v>0</v>
      </c>
      <c r="V23" s="205">
        <f t="shared" si="2"/>
        <v>0</v>
      </c>
      <c r="W23" s="33"/>
      <c r="X23" s="93">
        <f>SUM('3:11'!X23)</f>
        <v>0</v>
      </c>
      <c r="Y23" s="93">
        <f>SUM('3:11'!Y23)</f>
        <v>0</v>
      </c>
      <c r="Z23" s="93">
        <f>SUM('3:11'!Z23)</f>
        <v>0</v>
      </c>
      <c r="AA23" s="93">
        <f>SUM('3:11'!AA23)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2">
        <v>30100006</v>
      </c>
      <c r="B24" s="64" t="s">
        <v>161</v>
      </c>
      <c r="C24" s="337" t="s">
        <v>53</v>
      </c>
      <c r="D24" s="17">
        <v>4.8</v>
      </c>
      <c r="E24" s="17"/>
      <c r="F24" s="6"/>
      <c r="G24" s="93">
        <f>SUM('3:11'!G24)</f>
        <v>0</v>
      </c>
      <c r="H24" s="95">
        <f t="shared" si="0"/>
        <v>0</v>
      </c>
      <c r="I24" s="93">
        <f>SUM('3:11'!I24)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SUM('3:11'!N24)</f>
        <v>0</v>
      </c>
      <c r="O24" s="93">
        <f>SUM('3:11'!O24)</f>
        <v>0</v>
      </c>
      <c r="P24" s="93">
        <f>SUM('3:11'!P24)</f>
        <v>0</v>
      </c>
      <c r="Q24" s="93">
        <f>SUM('3:11'!Q24)</f>
        <v>0</v>
      </c>
      <c r="R24" s="93">
        <f>SUM('3:11'!R24)</f>
        <v>0</v>
      </c>
      <c r="S24" s="93">
        <f>SUM('3:11'!S24)</f>
        <v>0</v>
      </c>
      <c r="T24" s="93">
        <f>SUM('3:11'!T24)</f>
        <v>0</v>
      </c>
      <c r="U24" s="93">
        <f>SUM('3:11'!U24)</f>
        <v>0</v>
      </c>
      <c r="V24" s="205">
        <f t="shared" si="2"/>
        <v>0</v>
      </c>
      <c r="W24" s="33"/>
      <c r="X24" s="93">
        <f>SUM('3:11'!X24)</f>
        <v>0</v>
      </c>
      <c r="Y24" s="93">
        <f>SUM('3:11'!Y24)</f>
        <v>0</v>
      </c>
      <c r="Z24" s="93">
        <f>SUM('3:11'!Z24)</f>
        <v>0</v>
      </c>
      <c r="AA24" s="93">
        <f>SUM('3:11'!AA24)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2">
        <v>30100005</v>
      </c>
      <c r="B25" s="64" t="s">
        <v>161</v>
      </c>
      <c r="C25" s="337" t="s">
        <v>73</v>
      </c>
      <c r="D25" s="17">
        <v>4.8</v>
      </c>
      <c r="E25" s="17"/>
      <c r="F25" s="6"/>
      <c r="G25" s="93">
        <f>SUM('3:11'!G25)</f>
        <v>0</v>
      </c>
      <c r="H25" s="95">
        <f>D25*G25</f>
        <v>0</v>
      </c>
      <c r="I25" s="93">
        <f>SUM('3:11'!I25)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SUM('3:11'!N25)</f>
        <v>0</v>
      </c>
      <c r="O25" s="93">
        <f>SUM('3:11'!O25)</f>
        <v>0</v>
      </c>
      <c r="P25" s="93">
        <f>SUM('3:11'!P25)</f>
        <v>0</v>
      </c>
      <c r="Q25" s="93">
        <f>SUM('3:11'!Q25)</f>
        <v>0</v>
      </c>
      <c r="R25" s="93">
        <f>SUM('3:11'!R25)</f>
        <v>0</v>
      </c>
      <c r="S25" s="93">
        <f>SUM('3:11'!S25)</f>
        <v>0</v>
      </c>
      <c r="T25" s="93">
        <f>SUM('3:11'!T25)</f>
        <v>0</v>
      </c>
      <c r="U25" s="93">
        <f>SUM('3:11'!U25)</f>
        <v>0</v>
      </c>
      <c r="V25" s="205">
        <f t="shared" si="2"/>
        <v>0</v>
      </c>
      <c r="W25" s="33"/>
      <c r="X25" s="93">
        <f>SUM('3:11'!X25)</f>
        <v>0</v>
      </c>
      <c r="Y25" s="93">
        <f>SUM('3:11'!Y25)</f>
        <v>0</v>
      </c>
      <c r="Z25" s="93">
        <f>SUM('3:11'!Z25)</f>
        <v>0</v>
      </c>
      <c r="AA25" s="93">
        <f>SUM('3:11'!AA25)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2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SUM('3:11'!G26)</f>
        <v>0</v>
      </c>
      <c r="H26" s="95">
        <f t="shared" ref="H26:H27" si="6">D26*G26</f>
        <v>0</v>
      </c>
      <c r="I26" s="93">
        <f>SUM('3:11'!I26)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SUM('3:11'!N26)</f>
        <v>0</v>
      </c>
      <c r="O26" s="93">
        <f>SUM('3:11'!O26)</f>
        <v>0</v>
      </c>
      <c r="P26" s="93">
        <f>SUM('3:11'!P26)</f>
        <v>0</v>
      </c>
      <c r="Q26" s="93">
        <f>SUM('3:11'!Q26)</f>
        <v>0</v>
      </c>
      <c r="R26" s="93">
        <f>SUM('3:11'!R26)</f>
        <v>0</v>
      </c>
      <c r="S26" s="93">
        <f>SUM('3:11'!S26)</f>
        <v>0</v>
      </c>
      <c r="T26" s="93">
        <f>SUM('3:11'!T26)</f>
        <v>0</v>
      </c>
      <c r="U26" s="93">
        <f>SUM('3:11'!U26)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SUM('3:11'!X26)</f>
        <v>0</v>
      </c>
      <c r="Y26" s="93">
        <f>SUM('3:11'!Y26)</f>
        <v>0</v>
      </c>
      <c r="Z26" s="93">
        <f>SUM('3:11'!Z26)</f>
        <v>0</v>
      </c>
      <c r="AA26" s="93">
        <f>SUM('3:11'!AA26)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SUM('3:11'!G27)</f>
        <v>0</v>
      </c>
      <c r="H27" s="95">
        <f t="shared" si="6"/>
        <v>0</v>
      </c>
      <c r="I27" s="93">
        <f>SUM('3:11'!I27)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SUM('3:11'!N27)</f>
        <v>0</v>
      </c>
      <c r="O27" s="93">
        <f>SUM('3:11'!O27)</f>
        <v>0</v>
      </c>
      <c r="P27" s="93">
        <f>SUM('3:11'!P27)</f>
        <v>0</v>
      </c>
      <c r="Q27" s="93">
        <f>SUM('3:11'!Q27)</f>
        <v>0</v>
      </c>
      <c r="R27" s="93">
        <f>SUM('3:11'!R27)</f>
        <v>0</v>
      </c>
      <c r="S27" s="93">
        <f>SUM('3:11'!S27)</f>
        <v>0</v>
      </c>
      <c r="T27" s="93">
        <f>SUM('3:11'!T27)</f>
        <v>0</v>
      </c>
      <c r="U27" s="93">
        <f>SUM('3:11'!U27)</f>
        <v>0</v>
      </c>
      <c r="V27" s="205">
        <f t="shared" si="2"/>
        <v>0</v>
      </c>
      <c r="W27" s="33" t="str">
        <f t="shared" si="8"/>
        <v/>
      </c>
      <c r="X27" s="93">
        <f>SUM('3:11'!X27)</f>
        <v>0</v>
      </c>
      <c r="Y27" s="93">
        <f>SUM('3:11'!Y27)</f>
        <v>0</v>
      </c>
      <c r="Z27" s="93">
        <f>SUM('3:11'!Z27)</f>
        <v>0</v>
      </c>
      <c r="AA27" s="93">
        <f>SUM('3:11'!AA27)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99" t="s">
        <v>70</v>
      </c>
      <c r="B28" s="600"/>
      <c r="C28" s="31" t="s">
        <v>71</v>
      </c>
      <c r="D28" s="30"/>
      <c r="E28" s="30"/>
      <c r="F28" s="30"/>
      <c r="G28" s="94">
        <f>SUM(G7:G27)</f>
        <v>3350</v>
      </c>
      <c r="H28" s="30">
        <f>SUM(H7:H27)</f>
        <v>14879.499999999998</v>
      </c>
      <c r="I28" s="30">
        <f>SUM(I7:I27)</f>
        <v>239.5</v>
      </c>
      <c r="J28" s="31">
        <f t="array" ref="J28">IF(ISERROR(G28/I28),"",G28/I28)</f>
        <v>13.987473903966597</v>
      </c>
      <c r="K28" s="30">
        <f>SUM(K7:K27)</f>
        <v>187.73676470588236</v>
      </c>
      <c r="L28" s="98"/>
      <c r="M28" s="89">
        <f t="shared" ref="M28:AA28" si="9">SUM(M7:M27)</f>
        <v>51.763235294117649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2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SUM('3:11'!G29)</f>
        <v>0</v>
      </c>
      <c r="H29" s="341">
        <f t="shared" ref="H29:H85" si="10">D29*G29</f>
        <v>0</v>
      </c>
      <c r="I29" s="93">
        <f>SUM('3:11'!I29)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SUM('3:11'!N29)</f>
        <v>0</v>
      </c>
      <c r="O29" s="93">
        <f>SUM('3:11'!O29)</f>
        <v>0</v>
      </c>
      <c r="P29" s="93">
        <f>SUM('3:11'!P29)</f>
        <v>0</v>
      </c>
      <c r="Q29" s="93">
        <f>SUM('3:11'!Q29)</f>
        <v>0</v>
      </c>
      <c r="R29" s="93">
        <f>SUM('3:11'!R29)</f>
        <v>0</v>
      </c>
      <c r="S29" s="93">
        <f>SUM('3:11'!S29)</f>
        <v>0</v>
      </c>
      <c r="T29" s="93">
        <f>SUM('3:11'!T29)</f>
        <v>0</v>
      </c>
      <c r="U29" s="93">
        <f>SUM('3:11'!U29)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SUM('3:11'!X29)</f>
        <v>0</v>
      </c>
      <c r="Y29" s="93">
        <f>SUM('3:11'!Y29)</f>
        <v>0</v>
      </c>
      <c r="Z29" s="93">
        <f>SUM('3:11'!Z29)</f>
        <v>0</v>
      </c>
      <c r="AA29" s="93">
        <f>SUM('3:11'!AA29)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2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SUM('3:11'!G30)</f>
        <v>0</v>
      </c>
      <c r="H30" s="341">
        <f t="shared" si="10"/>
        <v>0</v>
      </c>
      <c r="I30" s="93">
        <f>SUM('3:11'!I30)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2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SUM('3:11'!G31)</f>
        <v>0</v>
      </c>
      <c r="H31" s="341">
        <f t="shared" si="10"/>
        <v>0</v>
      </c>
      <c r="I31" s="93">
        <f>SUM('3:11'!I31)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SUM('3:11'!N31)</f>
        <v>0</v>
      </c>
      <c r="O31" s="93">
        <f>SUM('3:11'!O31)</f>
        <v>0</v>
      </c>
      <c r="P31" s="93">
        <f>SUM('3:11'!P31)</f>
        <v>0</v>
      </c>
      <c r="Q31" s="93">
        <f>SUM('3:11'!Q31)</f>
        <v>0</v>
      </c>
      <c r="R31" s="93">
        <f>SUM('3:11'!R31)</f>
        <v>0</v>
      </c>
      <c r="S31" s="93">
        <f>SUM('3:11'!S31)</f>
        <v>0</v>
      </c>
      <c r="T31" s="93">
        <f>SUM('3:11'!T31)</f>
        <v>0</v>
      </c>
      <c r="U31" s="93">
        <f>SUM('3:11'!U31)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SUM('3:11'!X31)</f>
        <v>0</v>
      </c>
      <c r="Y31" s="93">
        <f>SUM('3:11'!Y31)</f>
        <v>0</v>
      </c>
      <c r="Z31" s="93">
        <f>SUM('3:11'!Z31)</f>
        <v>0</v>
      </c>
      <c r="AA31" s="93">
        <f>SUM('3:11'!AA31)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2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SUM('3:11'!G32)</f>
        <v>0</v>
      </c>
      <c r="H32" s="341">
        <f t="shared" si="10"/>
        <v>0</v>
      </c>
      <c r="I32" s="93">
        <f>SUM('3:11'!I32)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SUM('3:11'!N32)</f>
        <v>0</v>
      </c>
      <c r="O32" s="93">
        <f>SUM('3:11'!O32)</f>
        <v>0</v>
      </c>
      <c r="P32" s="93">
        <f>SUM('3:11'!P32)</f>
        <v>0</v>
      </c>
      <c r="Q32" s="93">
        <f>SUM('3:11'!Q32)</f>
        <v>0</v>
      </c>
      <c r="R32" s="93">
        <f>SUM('3:11'!R32)</f>
        <v>0</v>
      </c>
      <c r="S32" s="93">
        <f>SUM('3:11'!S32)</f>
        <v>0</v>
      </c>
      <c r="T32" s="93">
        <f>SUM('3:11'!T32)</f>
        <v>0</v>
      </c>
      <c r="U32" s="93">
        <f>SUM('3:11'!U32)</f>
        <v>0</v>
      </c>
      <c r="V32" s="206">
        <f t="shared" si="15"/>
        <v>0</v>
      </c>
      <c r="W32" s="33" t="str">
        <f t="shared" si="16"/>
        <v/>
      </c>
      <c r="X32" s="93">
        <f>SUM('3:11'!X32)</f>
        <v>0</v>
      </c>
      <c r="Y32" s="93">
        <f>SUM('3:11'!Y32)</f>
        <v>0</v>
      </c>
      <c r="Z32" s="93">
        <f>SUM('3:11'!Z32)</f>
        <v>0</v>
      </c>
      <c r="AA32" s="93">
        <f>SUM('3:11'!AA32)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2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SUM('3:11'!G33)</f>
        <v>0</v>
      </c>
      <c r="H33" s="341">
        <f t="shared" si="10"/>
        <v>0</v>
      </c>
      <c r="I33" s="93">
        <f>SUM('3:11'!I33)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SUM('3:11'!N33)</f>
        <v>0</v>
      </c>
      <c r="O33" s="93">
        <f>SUM('3:11'!O33)</f>
        <v>0</v>
      </c>
      <c r="P33" s="93">
        <f>SUM('3:11'!P33)</f>
        <v>0</v>
      </c>
      <c r="Q33" s="93">
        <f>SUM('3:11'!Q33)</f>
        <v>0</v>
      </c>
      <c r="R33" s="93">
        <f>SUM('3:11'!R33)</f>
        <v>0</v>
      </c>
      <c r="S33" s="93">
        <f>SUM('3:11'!S33)</f>
        <v>0</v>
      </c>
      <c r="T33" s="93">
        <f>SUM('3:11'!T33)</f>
        <v>0</v>
      </c>
      <c r="U33" s="93">
        <f>SUM('3:11'!U33)</f>
        <v>0</v>
      </c>
      <c r="V33" s="206">
        <f t="shared" si="15"/>
        <v>0</v>
      </c>
      <c r="W33" s="33" t="str">
        <f t="shared" si="16"/>
        <v/>
      </c>
      <c r="X33" s="93">
        <f>SUM('3:11'!X33)</f>
        <v>0</v>
      </c>
      <c r="Y33" s="93">
        <f>SUM('3:11'!Y33)</f>
        <v>0</v>
      </c>
      <c r="Z33" s="93">
        <f>SUM('3:11'!Z33)</f>
        <v>0</v>
      </c>
      <c r="AA33" s="93">
        <f>SUM('3:11'!AA33)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2">
        <v>30100016</v>
      </c>
      <c r="B34" s="336" t="s">
        <v>414</v>
      </c>
      <c r="C34" s="187" t="s">
        <v>415</v>
      </c>
      <c r="D34" s="17"/>
      <c r="E34" s="17"/>
      <c r="F34" s="6"/>
      <c r="G34" s="93">
        <f>SUM('3:11'!G34)</f>
        <v>0</v>
      </c>
      <c r="H34" s="341">
        <f t="shared" si="10"/>
        <v>0</v>
      </c>
      <c r="I34" s="93">
        <f>SUM('3:11'!I34)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2">
        <v>30100017</v>
      </c>
      <c r="B35" s="336" t="s">
        <v>414</v>
      </c>
      <c r="C35" s="187" t="s">
        <v>416</v>
      </c>
      <c r="D35" s="17"/>
      <c r="E35" s="17"/>
      <c r="F35" s="6"/>
      <c r="G35" s="93">
        <f>SUM('3:11'!G35)</f>
        <v>0</v>
      </c>
      <c r="H35" s="341">
        <f t="shared" si="10"/>
        <v>0</v>
      </c>
      <c r="I35" s="93">
        <f>SUM('3:11'!I35)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2">
        <v>30100015</v>
      </c>
      <c r="B36" s="336" t="s">
        <v>414</v>
      </c>
      <c r="C36" s="187" t="s">
        <v>417</v>
      </c>
      <c r="D36" s="17"/>
      <c r="E36" s="17"/>
      <c r="F36" s="6"/>
      <c r="G36" s="93">
        <f>SUM('3:11'!G36)</f>
        <v>0</v>
      </c>
      <c r="H36" s="341">
        <f t="shared" si="10"/>
        <v>0</v>
      </c>
      <c r="I36" s="93">
        <f>SUM('3:11'!I36)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2">
        <v>30100027</v>
      </c>
      <c r="B37" s="265" t="s">
        <v>78</v>
      </c>
      <c r="C37" s="16" t="s">
        <v>53</v>
      </c>
      <c r="D37" s="17">
        <v>5.08</v>
      </c>
      <c r="E37" s="17"/>
      <c r="F37" s="6"/>
      <c r="G37" s="93">
        <f>SUM('3:11'!G37)</f>
        <v>318</v>
      </c>
      <c r="H37" s="341">
        <f t="shared" si="10"/>
        <v>1615.44</v>
      </c>
      <c r="I37" s="93">
        <f>SUM('3:11'!I37)</f>
        <v>18</v>
      </c>
      <c r="J37" s="31">
        <f t="array" ref="J37">IF(ISERROR(G37/I37),"",G37/I37)</f>
        <v>17.666666666666668</v>
      </c>
      <c r="K37" s="35">
        <f t="array" ref="K37">IF(ISERROR(G37/L37),"",G37/L37)</f>
        <v>15.142857142857142</v>
      </c>
      <c r="L37" s="87">
        <v>21</v>
      </c>
      <c r="M37" s="36">
        <f t="shared" ref="M37:M66" si="17">IF(ISERROR(I37-K37),"",I37-K37)</f>
        <v>2.8571428571428577</v>
      </c>
      <c r="N37" s="93">
        <f>SUM('3:11'!N37)</f>
        <v>0</v>
      </c>
      <c r="O37" s="93">
        <f>SUM('3:11'!O37)</f>
        <v>0</v>
      </c>
      <c r="P37" s="93">
        <f>SUM('3:11'!P37)</f>
        <v>0</v>
      </c>
      <c r="Q37" s="93">
        <f>SUM('3:11'!Q37)</f>
        <v>0</v>
      </c>
      <c r="R37" s="93">
        <f>SUM('3:11'!R37)</f>
        <v>0</v>
      </c>
      <c r="S37" s="93">
        <f>SUM('3:11'!S37)</f>
        <v>0</v>
      </c>
      <c r="T37" s="93">
        <f>SUM('3:11'!T37)</f>
        <v>0</v>
      </c>
      <c r="U37" s="93">
        <f>SUM('3:11'!U37)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SUM('3:11'!X37)</f>
        <v>0</v>
      </c>
      <c r="Y37" s="93">
        <f>SUM('3:11'!Y37)</f>
        <v>0</v>
      </c>
      <c r="Z37" s="93">
        <f>SUM('3:11'!Z37)</f>
        <v>0</v>
      </c>
      <c r="AA37" s="93">
        <f>SUM('3:11'!AA37)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2">
        <v>30100023</v>
      </c>
      <c r="B38" s="265" t="s">
        <v>78</v>
      </c>
      <c r="C38" s="16" t="s">
        <v>74</v>
      </c>
      <c r="D38" s="17">
        <v>5.08</v>
      </c>
      <c r="E38" s="17"/>
      <c r="F38" s="6"/>
      <c r="G38" s="93">
        <f>SUM('3:11'!G38)</f>
        <v>0</v>
      </c>
      <c r="H38" s="341">
        <f t="shared" si="10"/>
        <v>0</v>
      </c>
      <c r="I38" s="93">
        <f>SUM('3:11'!I38)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SUM('3:11'!N38)</f>
        <v>0</v>
      </c>
      <c r="O38" s="93">
        <f>SUM('3:11'!O38)</f>
        <v>0</v>
      </c>
      <c r="P38" s="93">
        <f>SUM('3:11'!P38)</f>
        <v>0</v>
      </c>
      <c r="Q38" s="93">
        <f>SUM('3:11'!Q38)</f>
        <v>0</v>
      </c>
      <c r="R38" s="93">
        <f>SUM('3:11'!R38)</f>
        <v>0</v>
      </c>
      <c r="S38" s="93">
        <f>SUM('3:11'!S38)</f>
        <v>0</v>
      </c>
      <c r="T38" s="93">
        <f>SUM('3:11'!T38)</f>
        <v>0</v>
      </c>
      <c r="U38" s="93">
        <f>SUM('3:11'!U38)</f>
        <v>0</v>
      </c>
      <c r="V38" s="206">
        <f t="shared" si="18"/>
        <v>0</v>
      </c>
      <c r="W38" s="33" t="str">
        <f t="shared" si="19"/>
        <v/>
      </c>
      <c r="X38" s="93">
        <f>SUM('3:11'!X38)</f>
        <v>0</v>
      </c>
      <c r="Y38" s="93">
        <f>SUM('3:11'!Y38)</f>
        <v>0</v>
      </c>
      <c r="Z38" s="93">
        <f>SUM('3:11'!Z38)</f>
        <v>0</v>
      </c>
      <c r="AA38" s="93">
        <f>SUM('3:11'!AA38)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2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SUM('3:11'!G39)</f>
        <v>0</v>
      </c>
      <c r="H39" s="341">
        <f t="shared" si="10"/>
        <v>0</v>
      </c>
      <c r="I39" s="93">
        <f>SUM('3:11'!I39)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SUM('3:11'!N39)</f>
        <v>0</v>
      </c>
      <c r="O39" s="93">
        <f>SUM('3:11'!O39)</f>
        <v>0</v>
      </c>
      <c r="P39" s="93">
        <f>SUM('3:11'!P39)</f>
        <v>0</v>
      </c>
      <c r="Q39" s="93">
        <f>SUM('3:11'!Q39)</f>
        <v>0</v>
      </c>
      <c r="R39" s="93">
        <f>SUM('3:11'!R39)</f>
        <v>0</v>
      </c>
      <c r="S39" s="93">
        <f>SUM('3:11'!S39)</f>
        <v>0</v>
      </c>
      <c r="T39" s="93">
        <f>SUM('3:11'!T39)</f>
        <v>0</v>
      </c>
      <c r="U39" s="93">
        <f>SUM('3:11'!U39)</f>
        <v>0</v>
      </c>
      <c r="V39" s="206">
        <f t="shared" si="18"/>
        <v>0</v>
      </c>
      <c r="W39" s="33" t="str">
        <f t="shared" si="19"/>
        <v/>
      </c>
      <c r="X39" s="93">
        <f>SUM('3:11'!X39)</f>
        <v>0</v>
      </c>
      <c r="Y39" s="93">
        <f>SUM('3:11'!Y39)</f>
        <v>0</v>
      </c>
      <c r="Z39" s="93">
        <f>SUM('3:11'!Z39)</f>
        <v>0</v>
      </c>
      <c r="AA39" s="93">
        <f>SUM('3:11'!AA39)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2">
        <v>30100022</v>
      </c>
      <c r="B40" s="265" t="s">
        <v>78</v>
      </c>
      <c r="C40" s="16" t="s">
        <v>60</v>
      </c>
      <c r="D40" s="17">
        <v>5.08</v>
      </c>
      <c r="E40" s="17"/>
      <c r="F40" s="6"/>
      <c r="G40" s="93">
        <f>SUM('3:11'!G40)</f>
        <v>222</v>
      </c>
      <c r="H40" s="341">
        <f t="shared" si="10"/>
        <v>1127.76</v>
      </c>
      <c r="I40" s="93">
        <f>SUM('3:11'!I40)</f>
        <v>10</v>
      </c>
      <c r="J40" s="31">
        <f t="array" ref="J40">IF(ISERROR(G40/I40),"",G40/I40)</f>
        <v>22.2</v>
      </c>
      <c r="K40" s="35">
        <f t="array" ref="K40">IF(ISERROR(G40/L40),"",G40/L40)</f>
        <v>10.571428571428571</v>
      </c>
      <c r="L40" s="87">
        <v>21</v>
      </c>
      <c r="M40" s="36">
        <f t="shared" si="17"/>
        <v>-0.57142857142857117</v>
      </c>
      <c r="N40" s="93">
        <f>SUM('3:11'!N40)</f>
        <v>0</v>
      </c>
      <c r="O40" s="93">
        <f>SUM('3:11'!O40)</f>
        <v>0</v>
      </c>
      <c r="P40" s="93">
        <f>SUM('3:11'!P40)</f>
        <v>0</v>
      </c>
      <c r="Q40" s="93">
        <f>SUM('3:11'!Q40)</f>
        <v>0</v>
      </c>
      <c r="R40" s="93">
        <f>SUM('3:11'!R40)</f>
        <v>0</v>
      </c>
      <c r="S40" s="93">
        <f>SUM('3:11'!S40)</f>
        <v>0</v>
      </c>
      <c r="T40" s="93">
        <f>SUM('3:11'!T40)</f>
        <v>0</v>
      </c>
      <c r="U40" s="93">
        <f>SUM('3:11'!U40)</f>
        <v>0</v>
      </c>
      <c r="V40" s="206">
        <f t="shared" si="18"/>
        <v>0</v>
      </c>
      <c r="W40" s="33">
        <f t="shared" si="19"/>
        <v>0</v>
      </c>
      <c r="X40" s="93">
        <f>SUM('3:11'!X40)</f>
        <v>0</v>
      </c>
      <c r="Y40" s="93">
        <f>SUM('3:11'!Y40)</f>
        <v>0</v>
      </c>
      <c r="Z40" s="93">
        <f>SUM('3:11'!Z40)</f>
        <v>0</v>
      </c>
      <c r="AA40" s="93">
        <f>SUM('3:11'!AA40)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2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SUM('3:11'!G41)</f>
        <v>341</v>
      </c>
      <c r="H41" s="341">
        <f t="shared" si="10"/>
        <v>1732.28</v>
      </c>
      <c r="I41" s="93">
        <f>SUM('3:11'!I41)</f>
        <v>14</v>
      </c>
      <c r="J41" s="31">
        <f t="array" ref="J41">IF(ISERROR(G41/I41),"",G41/I41)</f>
        <v>24.357142857142858</v>
      </c>
      <c r="K41" s="35">
        <f t="array" ref="K41">IF(ISERROR(G41/L41),"",G41/L41)</f>
        <v>16.238095238095237</v>
      </c>
      <c r="L41" s="87">
        <v>21</v>
      </c>
      <c r="M41" s="36">
        <f t="shared" si="17"/>
        <v>-2.2380952380952372</v>
      </c>
      <c r="N41" s="93">
        <f>SUM('3:11'!N41)</f>
        <v>0</v>
      </c>
      <c r="O41" s="93">
        <f>SUM('3:11'!O41)</f>
        <v>0</v>
      </c>
      <c r="P41" s="93">
        <f>SUM('3:11'!P41)</f>
        <v>0</v>
      </c>
      <c r="Q41" s="93">
        <f>SUM('3:11'!Q41)</f>
        <v>0</v>
      </c>
      <c r="R41" s="93">
        <f>SUM('3:11'!R41)</f>
        <v>0</v>
      </c>
      <c r="S41" s="93">
        <f>SUM('3:11'!S41)</f>
        <v>0</v>
      </c>
      <c r="T41" s="93">
        <f>SUM('3:11'!T41)</f>
        <v>0</v>
      </c>
      <c r="U41" s="93">
        <f>SUM('3:11'!U41)</f>
        <v>0</v>
      </c>
      <c r="V41" s="206">
        <f t="shared" si="18"/>
        <v>0</v>
      </c>
      <c r="W41" s="33">
        <f t="shared" si="19"/>
        <v>0</v>
      </c>
      <c r="X41" s="93">
        <f>SUM('3:11'!X41)</f>
        <v>0</v>
      </c>
      <c r="Y41" s="93">
        <f>SUM('3:11'!Y41)</f>
        <v>0</v>
      </c>
      <c r="Z41" s="93">
        <f>SUM('3:11'!Z41)</f>
        <v>0</v>
      </c>
      <c r="AA41" s="93">
        <f>SUM('3:11'!AA41)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2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SUM('3:11'!G42)</f>
        <v>0</v>
      </c>
      <c r="H42" s="341">
        <f t="shared" si="10"/>
        <v>0</v>
      </c>
      <c r="I42" s="93">
        <f>SUM('3:11'!I42)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SUM('3:11'!N42)</f>
        <v>0</v>
      </c>
      <c r="O42" s="93">
        <f>SUM('3:11'!O42)</f>
        <v>0</v>
      </c>
      <c r="P42" s="93">
        <f>SUM('3:11'!P42)</f>
        <v>0</v>
      </c>
      <c r="Q42" s="93">
        <f>SUM('3:11'!Q42)</f>
        <v>0</v>
      </c>
      <c r="R42" s="93">
        <f>SUM('3:11'!R42)</f>
        <v>0</v>
      </c>
      <c r="S42" s="93">
        <f>SUM('3:11'!S42)</f>
        <v>0</v>
      </c>
      <c r="T42" s="93">
        <f>SUM('3:11'!T42)</f>
        <v>0</v>
      </c>
      <c r="U42" s="93">
        <f>SUM('3:11'!U42)</f>
        <v>0</v>
      </c>
      <c r="V42" s="206">
        <f t="shared" si="18"/>
        <v>0</v>
      </c>
      <c r="W42" s="33" t="str">
        <f t="shared" si="19"/>
        <v/>
      </c>
      <c r="X42" s="93">
        <f>SUM('3:11'!X42)</f>
        <v>0</v>
      </c>
      <c r="Y42" s="93">
        <f>SUM('3:11'!Y42)</f>
        <v>0</v>
      </c>
      <c r="Z42" s="93">
        <f>SUM('3:11'!Z42)</f>
        <v>0</v>
      </c>
      <c r="AA42" s="93">
        <f>SUM('3:11'!AA42)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2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SUM('3:11'!G43)</f>
        <v>0</v>
      </c>
      <c r="H43" s="341">
        <f t="shared" si="10"/>
        <v>0</v>
      </c>
      <c r="I43" s="93">
        <f>SUM('3:11'!I43)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SUM('3:11'!N43)</f>
        <v>0</v>
      </c>
      <c r="O43" s="93">
        <f>SUM('3:11'!O43)</f>
        <v>0</v>
      </c>
      <c r="P43" s="93">
        <f>SUM('3:11'!P43)</f>
        <v>0</v>
      </c>
      <c r="Q43" s="93">
        <f>SUM('3:11'!Q43)</f>
        <v>0</v>
      </c>
      <c r="R43" s="93">
        <f>SUM('3:11'!R43)</f>
        <v>0</v>
      </c>
      <c r="S43" s="93">
        <f>SUM('3:11'!S43)</f>
        <v>0</v>
      </c>
      <c r="T43" s="93">
        <f>SUM('3:11'!T43)</f>
        <v>0</v>
      </c>
      <c r="U43" s="93">
        <f>SUM('3:11'!U43)</f>
        <v>0</v>
      </c>
      <c r="V43" s="206">
        <f t="shared" si="18"/>
        <v>0</v>
      </c>
      <c r="W43" s="33" t="str">
        <f t="shared" si="19"/>
        <v/>
      </c>
      <c r="X43" s="93">
        <f>SUM('3:11'!X43)</f>
        <v>0</v>
      </c>
      <c r="Y43" s="93">
        <f>SUM('3:11'!Y43)</f>
        <v>0</v>
      </c>
      <c r="Z43" s="93">
        <f>SUM('3:11'!Z43)</f>
        <v>0</v>
      </c>
      <c r="AA43" s="93">
        <f>SUM('3:11'!AA43)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2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SUM('3:11'!G44)</f>
        <v>78</v>
      </c>
      <c r="H44" s="341">
        <f t="shared" si="10"/>
        <v>396.24</v>
      </c>
      <c r="I44" s="93">
        <f>SUM('3:11'!I44)</f>
        <v>4</v>
      </c>
      <c r="J44" s="31">
        <f t="array" ref="J44">IF(ISERROR(G44/I44),"",G44/I44)</f>
        <v>19.5</v>
      </c>
      <c r="K44" s="35">
        <f t="array" ref="K44">IF(ISERROR(G44/L44),"",G44/L44)</f>
        <v>3.7142857142857144</v>
      </c>
      <c r="L44" s="87">
        <v>21</v>
      </c>
      <c r="M44" s="36">
        <f t="shared" si="17"/>
        <v>0.28571428571428559</v>
      </c>
      <c r="N44" s="93">
        <f>SUM('3:11'!N44)</f>
        <v>0</v>
      </c>
      <c r="O44" s="93">
        <f>SUM('3:11'!O44)</f>
        <v>0</v>
      </c>
      <c r="P44" s="93">
        <f>SUM('3:11'!P44)</f>
        <v>0</v>
      </c>
      <c r="Q44" s="93">
        <f>SUM('3:11'!Q44)</f>
        <v>0</v>
      </c>
      <c r="R44" s="93">
        <f>SUM('3:11'!R44)</f>
        <v>0</v>
      </c>
      <c r="S44" s="93">
        <f>SUM('3:11'!S44)</f>
        <v>0</v>
      </c>
      <c r="T44" s="93">
        <f>SUM('3:11'!T44)</f>
        <v>0</v>
      </c>
      <c r="U44" s="93">
        <f>SUM('3:11'!U44)</f>
        <v>0</v>
      </c>
      <c r="V44" s="206">
        <f t="shared" si="18"/>
        <v>0</v>
      </c>
      <c r="W44" s="33">
        <f t="shared" si="19"/>
        <v>0</v>
      </c>
      <c r="X44" s="93">
        <f>SUM('3:11'!X44)</f>
        <v>0</v>
      </c>
      <c r="Y44" s="93">
        <f>SUM('3:11'!Y44)</f>
        <v>0</v>
      </c>
      <c r="Z44" s="93">
        <f>SUM('3:11'!Z44)</f>
        <v>0</v>
      </c>
      <c r="AA44" s="93">
        <f>SUM('3:11'!AA44)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2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SUM('3:11'!G45)</f>
        <v>0</v>
      </c>
      <c r="H45" s="341">
        <f t="shared" si="10"/>
        <v>0</v>
      </c>
      <c r="I45" s="93">
        <f>SUM('3:11'!I45)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SUM('3:11'!N45)</f>
        <v>0</v>
      </c>
      <c r="O45" s="93">
        <f>SUM('3:11'!O45)</f>
        <v>0</v>
      </c>
      <c r="P45" s="93">
        <f>SUM('3:11'!P45)</f>
        <v>0</v>
      </c>
      <c r="Q45" s="93">
        <f>SUM('3:11'!Q45)</f>
        <v>0</v>
      </c>
      <c r="R45" s="93">
        <f>SUM('3:11'!R45)</f>
        <v>0</v>
      </c>
      <c r="S45" s="93">
        <f>SUM('3:11'!S45)</f>
        <v>0</v>
      </c>
      <c r="T45" s="93">
        <f>SUM('3:11'!T45)</f>
        <v>0</v>
      </c>
      <c r="U45" s="93">
        <f>SUM('3:11'!U45)</f>
        <v>0</v>
      </c>
      <c r="V45" s="206">
        <f t="shared" si="18"/>
        <v>0</v>
      </c>
      <c r="W45" s="33" t="str">
        <f t="shared" si="19"/>
        <v/>
      </c>
      <c r="X45" s="93">
        <f>SUM('3:11'!X45)</f>
        <v>0</v>
      </c>
      <c r="Y45" s="93">
        <f>SUM('3:11'!Y45)</f>
        <v>0</v>
      </c>
      <c r="Z45" s="93">
        <f>SUM('3:11'!Z45)</f>
        <v>0</v>
      </c>
      <c r="AA45" s="93">
        <f>SUM('3:11'!AA45)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2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SUM('3:11'!G46)</f>
        <v>0</v>
      </c>
      <c r="H46" s="341">
        <f t="shared" si="10"/>
        <v>0</v>
      </c>
      <c r="I46" s="93">
        <f>SUM('3:11'!I46)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SUM('3:11'!N46)</f>
        <v>0</v>
      </c>
      <c r="O46" s="93">
        <f>SUM('3:11'!O46)</f>
        <v>0</v>
      </c>
      <c r="P46" s="93">
        <f>SUM('3:11'!P46)</f>
        <v>0</v>
      </c>
      <c r="Q46" s="93">
        <f>SUM('3:11'!Q46)</f>
        <v>0</v>
      </c>
      <c r="R46" s="93">
        <f>SUM('3:11'!R46)</f>
        <v>0</v>
      </c>
      <c r="S46" s="93">
        <f>SUM('3:11'!S46)</f>
        <v>0</v>
      </c>
      <c r="T46" s="93">
        <f>SUM('3:11'!T46)</f>
        <v>0</v>
      </c>
      <c r="U46" s="93">
        <f>SUM('3:11'!U46)</f>
        <v>0</v>
      </c>
      <c r="V46" s="206">
        <f t="shared" si="18"/>
        <v>0</v>
      </c>
      <c r="W46" s="33" t="str">
        <f t="shared" si="19"/>
        <v/>
      </c>
      <c r="X46" s="93">
        <f>SUM('3:11'!X46)</f>
        <v>0</v>
      </c>
      <c r="Y46" s="93">
        <f>SUM('3:11'!Y46)</f>
        <v>0</v>
      </c>
      <c r="Z46" s="93">
        <f>SUM('3:11'!Z46)</f>
        <v>0</v>
      </c>
      <c r="AA46" s="93">
        <f>SUM('3:11'!AA46)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2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SUM('3:11'!G47)</f>
        <v>0</v>
      </c>
      <c r="H47" s="341">
        <f t="shared" si="10"/>
        <v>0</v>
      </c>
      <c r="I47" s="93">
        <f>SUM('3:11'!I47)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SUM('3:11'!N47)</f>
        <v>0</v>
      </c>
      <c r="O47" s="93">
        <f>SUM('3:11'!O47)</f>
        <v>0</v>
      </c>
      <c r="P47" s="93">
        <f>SUM('3:11'!P47)</f>
        <v>0</v>
      </c>
      <c r="Q47" s="93">
        <f>SUM('3:11'!Q47)</f>
        <v>0</v>
      </c>
      <c r="R47" s="93">
        <f>SUM('3:11'!R47)</f>
        <v>0</v>
      </c>
      <c r="S47" s="93">
        <f>SUM('3:11'!S47)</f>
        <v>0</v>
      </c>
      <c r="T47" s="93">
        <f>SUM('3:11'!T47)</f>
        <v>0</v>
      </c>
      <c r="U47" s="93">
        <f>SUM('3:11'!U47)</f>
        <v>0</v>
      </c>
      <c r="V47" s="206">
        <f t="shared" si="18"/>
        <v>0</v>
      </c>
      <c r="W47" s="33" t="str">
        <f t="shared" si="19"/>
        <v/>
      </c>
      <c r="X47" s="93">
        <f>SUM('3:11'!X47)</f>
        <v>0</v>
      </c>
      <c r="Y47" s="93">
        <f>SUM('3:11'!Y47)</f>
        <v>0</v>
      </c>
      <c r="Z47" s="93">
        <f>SUM('3:11'!Z47)</f>
        <v>0</v>
      </c>
      <c r="AA47" s="93">
        <f>SUM('3:11'!AA47)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2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SUM('3:11'!G48)</f>
        <v>0</v>
      </c>
      <c r="H48" s="341">
        <f t="shared" si="10"/>
        <v>0</v>
      </c>
      <c r="I48" s="93">
        <f>SUM('3:11'!I48)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SUM('3:11'!N48)</f>
        <v>0</v>
      </c>
      <c r="O48" s="93">
        <f>SUM('3:11'!O48)</f>
        <v>0</v>
      </c>
      <c r="P48" s="93">
        <f>SUM('3:11'!P48)</f>
        <v>0</v>
      </c>
      <c r="Q48" s="93">
        <f>SUM('3:11'!Q48)</f>
        <v>0</v>
      </c>
      <c r="R48" s="93">
        <f>SUM('3:11'!R48)</f>
        <v>0</v>
      </c>
      <c r="S48" s="93">
        <f>SUM('3:11'!S48)</f>
        <v>0</v>
      </c>
      <c r="T48" s="93">
        <f>SUM('3:11'!T48)</f>
        <v>0</v>
      </c>
      <c r="U48" s="93">
        <f>SUM('3:11'!U48)</f>
        <v>0</v>
      </c>
      <c r="V48" s="206">
        <f t="shared" si="18"/>
        <v>0</v>
      </c>
      <c r="W48" s="33" t="str">
        <f t="shared" si="19"/>
        <v/>
      </c>
      <c r="X48" s="93">
        <f>SUM('3:11'!X48)</f>
        <v>0</v>
      </c>
      <c r="Y48" s="93">
        <f>SUM('3:11'!Y48)</f>
        <v>0</v>
      </c>
      <c r="Z48" s="93">
        <f>SUM('3:11'!Z48)</f>
        <v>0</v>
      </c>
      <c r="AA48" s="93">
        <f>SUM('3:11'!AA48)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2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SUM('3:11'!G49)</f>
        <v>0</v>
      </c>
      <c r="H49" s="341">
        <f t="shared" si="10"/>
        <v>0</v>
      </c>
      <c r="I49" s="93">
        <f>SUM('3:11'!I49)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SUM('3:11'!N49)</f>
        <v>0</v>
      </c>
      <c r="O49" s="93">
        <f>SUM('3:11'!O49)</f>
        <v>0</v>
      </c>
      <c r="P49" s="93">
        <f>SUM('3:11'!P49)</f>
        <v>0</v>
      </c>
      <c r="Q49" s="93">
        <f>SUM('3:11'!Q49)</f>
        <v>0</v>
      </c>
      <c r="R49" s="93">
        <f>SUM('3:11'!R49)</f>
        <v>0</v>
      </c>
      <c r="S49" s="93">
        <f>SUM('3:11'!S49)</f>
        <v>0</v>
      </c>
      <c r="T49" s="93">
        <f>SUM('3:11'!T49)</f>
        <v>0</v>
      </c>
      <c r="U49" s="93">
        <f>SUM('3:11'!U49)</f>
        <v>0</v>
      </c>
      <c r="V49" s="206"/>
      <c r="W49" s="33"/>
      <c r="X49" s="93">
        <f>SUM('3:11'!X49)</f>
        <v>0</v>
      </c>
      <c r="Y49" s="93">
        <f>SUM('3:11'!Y49)</f>
        <v>0</v>
      </c>
      <c r="Z49" s="93">
        <f>SUM('3:11'!Z49)</f>
        <v>0</v>
      </c>
      <c r="AA49" s="93">
        <f>SUM('3:11'!AA49)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2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SUM('3:11'!G50)</f>
        <v>0</v>
      </c>
      <c r="H50" s="341">
        <f t="shared" si="10"/>
        <v>0</v>
      </c>
      <c r="I50" s="93">
        <f>SUM('3:11'!I50)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SUM('3:11'!N50)</f>
        <v>0</v>
      </c>
      <c r="O50" s="93">
        <f>SUM('3:11'!O50)</f>
        <v>0</v>
      </c>
      <c r="P50" s="93">
        <f>SUM('3:11'!P50)</f>
        <v>0</v>
      </c>
      <c r="Q50" s="93">
        <f>SUM('3:11'!Q50)</f>
        <v>0</v>
      </c>
      <c r="R50" s="93">
        <f>SUM('3:11'!R50)</f>
        <v>0</v>
      </c>
      <c r="S50" s="93">
        <f>SUM('3:11'!S50)</f>
        <v>0</v>
      </c>
      <c r="T50" s="93">
        <f>SUM('3:11'!T50)</f>
        <v>0</v>
      </c>
      <c r="U50" s="93">
        <f>SUM('3:11'!U50)</f>
        <v>0</v>
      </c>
      <c r="V50" s="206"/>
      <c r="W50" s="33"/>
      <c r="X50" s="93">
        <f>SUM('3:11'!X50)</f>
        <v>0</v>
      </c>
      <c r="Y50" s="93">
        <f>SUM('3:11'!Y50)</f>
        <v>0</v>
      </c>
      <c r="Z50" s="93">
        <f>SUM('3:11'!Z50)</f>
        <v>0</v>
      </c>
      <c r="AA50" s="93">
        <f>SUM('3:11'!AA50)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2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SUM('3:11'!G51)</f>
        <v>0</v>
      </c>
      <c r="H51" s="341">
        <f t="shared" si="10"/>
        <v>0</v>
      </c>
      <c r="I51" s="93">
        <f>SUM('3:11'!I51)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SUM('3:11'!N51)</f>
        <v>0</v>
      </c>
      <c r="O51" s="93">
        <f>SUM('3:11'!O51)</f>
        <v>0</v>
      </c>
      <c r="P51" s="93">
        <f>SUM('3:11'!P51)</f>
        <v>0</v>
      </c>
      <c r="Q51" s="93">
        <f>SUM('3:11'!Q51)</f>
        <v>0</v>
      </c>
      <c r="R51" s="93">
        <f>SUM('3:11'!R51)</f>
        <v>0</v>
      </c>
      <c r="S51" s="93">
        <f>SUM('3:11'!S51)</f>
        <v>0</v>
      </c>
      <c r="T51" s="93">
        <f>SUM('3:11'!T51)</f>
        <v>0</v>
      </c>
      <c r="U51" s="93">
        <f>SUM('3:11'!U51)</f>
        <v>0</v>
      </c>
      <c r="V51" s="206"/>
      <c r="W51" s="33"/>
      <c r="X51" s="93">
        <f>SUM('3:11'!X51)</f>
        <v>0</v>
      </c>
      <c r="Y51" s="93">
        <f>SUM('3:11'!Y51)</f>
        <v>0</v>
      </c>
      <c r="Z51" s="93">
        <f>SUM('3:11'!Z51)</f>
        <v>0</v>
      </c>
      <c r="AA51" s="93">
        <f>SUM('3:11'!AA51)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2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SUM('3:11'!G52)</f>
        <v>0</v>
      </c>
      <c r="H52" s="341">
        <f t="shared" si="10"/>
        <v>0</v>
      </c>
      <c r="I52" s="93">
        <f>SUM('3:11'!I52)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SUM('3:11'!N52)</f>
        <v>0</v>
      </c>
      <c r="O52" s="93">
        <f>SUM('3:11'!O52)</f>
        <v>0</v>
      </c>
      <c r="P52" s="93">
        <f>SUM('3:11'!P52)</f>
        <v>0</v>
      </c>
      <c r="Q52" s="93">
        <f>SUM('3:11'!Q52)</f>
        <v>0</v>
      </c>
      <c r="R52" s="93">
        <f>SUM('3:11'!R52)</f>
        <v>0</v>
      </c>
      <c r="S52" s="93">
        <f>SUM('3:11'!S52)</f>
        <v>0</v>
      </c>
      <c r="T52" s="93">
        <f>SUM('3:11'!T52)</f>
        <v>0</v>
      </c>
      <c r="U52" s="93">
        <f>SUM('3:11'!U52)</f>
        <v>0</v>
      </c>
      <c r="V52" s="206"/>
      <c r="W52" s="33"/>
      <c r="X52" s="93">
        <f>SUM('3:11'!X52)</f>
        <v>0</v>
      </c>
      <c r="Y52" s="93">
        <f>SUM('3:11'!Y52)</f>
        <v>0</v>
      </c>
      <c r="Z52" s="93">
        <f>SUM('3:11'!Z52)</f>
        <v>0</v>
      </c>
      <c r="AA52" s="93">
        <f>SUM('3:11'!AA52)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5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SUM('3:11'!G53)</f>
        <v>0</v>
      </c>
      <c r="H53" s="341">
        <f t="shared" si="10"/>
        <v>0</v>
      </c>
      <c r="I53" s="93">
        <f>SUM('3:11'!I53)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SUM('3:11'!N53)</f>
        <v>0</v>
      </c>
      <c r="O53" s="93">
        <f>SUM('3:11'!O53)</f>
        <v>0</v>
      </c>
      <c r="P53" s="93">
        <f>SUM('3:11'!P53)</f>
        <v>0</v>
      </c>
      <c r="Q53" s="93">
        <f>SUM('3:11'!Q53)</f>
        <v>0</v>
      </c>
      <c r="R53" s="93">
        <f>SUM('3:11'!R53)</f>
        <v>0</v>
      </c>
      <c r="S53" s="93">
        <f>SUM('3:11'!S53)</f>
        <v>0</v>
      </c>
      <c r="T53" s="93">
        <f>SUM('3:11'!T53)</f>
        <v>0</v>
      </c>
      <c r="U53" s="93">
        <f>SUM('3:11'!U53)</f>
        <v>0</v>
      </c>
      <c r="V53" s="206"/>
      <c r="W53" s="33"/>
      <c r="X53" s="93">
        <f>SUM('3:11'!X53)</f>
        <v>0</v>
      </c>
      <c r="Y53" s="93">
        <f>SUM('3:11'!Y53)</f>
        <v>0</v>
      </c>
      <c r="Z53" s="93">
        <f>SUM('3:11'!Z53)</f>
        <v>0</v>
      </c>
      <c r="AA53" s="93">
        <f>SUM('3:11'!AA53)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5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SUM('3:11'!G54)</f>
        <v>0</v>
      </c>
      <c r="H54" s="341">
        <f t="shared" si="10"/>
        <v>0</v>
      </c>
      <c r="I54" s="93">
        <f>SUM('3:11'!I54)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SUM('3:11'!N54)</f>
        <v>0</v>
      </c>
      <c r="O54" s="93">
        <f>SUM('3:11'!O54)</f>
        <v>0</v>
      </c>
      <c r="P54" s="93">
        <f>SUM('3:11'!P54)</f>
        <v>0</v>
      </c>
      <c r="Q54" s="93">
        <f>SUM('3:11'!Q54)</f>
        <v>0</v>
      </c>
      <c r="R54" s="93">
        <f>SUM('3:11'!R54)</f>
        <v>0</v>
      </c>
      <c r="S54" s="93">
        <f>SUM('3:11'!S54)</f>
        <v>0</v>
      </c>
      <c r="T54" s="93">
        <f>SUM('3:11'!T54)</f>
        <v>0</v>
      </c>
      <c r="U54" s="93">
        <f>SUM('3:11'!U54)</f>
        <v>0</v>
      </c>
      <c r="V54" s="206"/>
      <c r="W54" s="33"/>
      <c r="X54" s="93">
        <f>SUM('3:11'!X54)</f>
        <v>0</v>
      </c>
      <c r="Y54" s="93">
        <f>SUM('3:11'!Y54)</f>
        <v>0</v>
      </c>
      <c r="Z54" s="93">
        <f>SUM('3:11'!Z54)</f>
        <v>0</v>
      </c>
      <c r="AA54" s="93">
        <f>SUM('3:11'!AA54)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5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SUM('3:11'!G55)</f>
        <v>0</v>
      </c>
      <c r="H55" s="341">
        <f t="shared" si="10"/>
        <v>0</v>
      </c>
      <c r="I55" s="93">
        <f>SUM('3:11'!I55)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SUM('3:11'!N55)</f>
        <v>0</v>
      </c>
      <c r="O55" s="93">
        <f>SUM('3:11'!O55)</f>
        <v>0</v>
      </c>
      <c r="P55" s="93">
        <f>SUM('3:11'!P55)</f>
        <v>0</v>
      </c>
      <c r="Q55" s="93">
        <f>SUM('3:11'!Q55)</f>
        <v>0</v>
      </c>
      <c r="R55" s="93">
        <f>SUM('3:11'!R55)</f>
        <v>0</v>
      </c>
      <c r="S55" s="93">
        <f>SUM('3:11'!S55)</f>
        <v>0</v>
      </c>
      <c r="T55" s="93">
        <f>SUM('3:11'!T55)</f>
        <v>0</v>
      </c>
      <c r="U55" s="93">
        <f>SUM('3:11'!U55)</f>
        <v>0</v>
      </c>
      <c r="V55" s="206"/>
      <c r="W55" s="33"/>
      <c r="X55" s="93">
        <f>SUM('3:11'!X55)</f>
        <v>0</v>
      </c>
      <c r="Y55" s="93">
        <f>SUM('3:11'!Y55)</f>
        <v>0</v>
      </c>
      <c r="Z55" s="93">
        <f>SUM('3:11'!Z55)</f>
        <v>0</v>
      </c>
      <c r="AA55" s="93">
        <f>SUM('3:11'!AA55)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5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SUM('3:11'!G56)</f>
        <v>0</v>
      </c>
      <c r="H56" s="341">
        <f t="shared" si="10"/>
        <v>0</v>
      </c>
      <c r="I56" s="93">
        <f>SUM('3:11'!I56)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SUM('3:11'!N56)</f>
        <v>0</v>
      </c>
      <c r="O56" s="93">
        <f>SUM('3:11'!O56)</f>
        <v>0</v>
      </c>
      <c r="P56" s="93">
        <f>SUM('3:11'!P56)</f>
        <v>0</v>
      </c>
      <c r="Q56" s="93">
        <f>SUM('3:11'!Q56)</f>
        <v>0</v>
      </c>
      <c r="R56" s="93">
        <f>SUM('3:11'!R56)</f>
        <v>0</v>
      </c>
      <c r="S56" s="93">
        <f>SUM('3:11'!S56)</f>
        <v>0</v>
      </c>
      <c r="T56" s="93">
        <f>SUM('3:11'!T56)</f>
        <v>0</v>
      </c>
      <c r="U56" s="93">
        <f>SUM('3:11'!U56)</f>
        <v>0</v>
      </c>
      <c r="V56" s="206"/>
      <c r="W56" s="33"/>
      <c r="X56" s="93">
        <f>SUM('3:11'!X56)</f>
        <v>0</v>
      </c>
      <c r="Y56" s="93">
        <f>SUM('3:11'!Y56)</f>
        <v>0</v>
      </c>
      <c r="Z56" s="93">
        <f>SUM('3:11'!Z56)</f>
        <v>0</v>
      </c>
      <c r="AA56" s="93">
        <f>SUM('3:11'!AA56)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2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SUM('3:11'!G57)</f>
        <v>0</v>
      </c>
      <c r="H57" s="341">
        <f t="shared" si="10"/>
        <v>0</v>
      </c>
      <c r="I57" s="93">
        <f>SUM('3:11'!I57)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SUM('3:11'!N57)</f>
        <v>0</v>
      </c>
      <c r="O57" s="93">
        <f>SUM('3:11'!O57)</f>
        <v>0</v>
      </c>
      <c r="P57" s="93">
        <f>SUM('3:11'!P57)</f>
        <v>0</v>
      </c>
      <c r="Q57" s="93">
        <f>SUM('3:11'!Q57)</f>
        <v>0</v>
      </c>
      <c r="R57" s="93">
        <f>SUM('3:11'!R57)</f>
        <v>0</v>
      </c>
      <c r="S57" s="93">
        <f>SUM('3:11'!S57)</f>
        <v>0</v>
      </c>
      <c r="T57" s="93">
        <f>SUM('3:11'!T57)</f>
        <v>0</v>
      </c>
      <c r="U57" s="93">
        <f>SUM('3:11'!U57)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SUM('3:11'!X57)</f>
        <v>0</v>
      </c>
      <c r="Y57" s="93">
        <f>SUM('3:11'!Y57)</f>
        <v>0</v>
      </c>
      <c r="Z57" s="93">
        <f>SUM('3:11'!Z57)</f>
        <v>0</v>
      </c>
      <c r="AA57" s="93">
        <f>SUM('3:11'!AA57)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2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SUM('3:11'!G58)</f>
        <v>198</v>
      </c>
      <c r="H58" s="341">
        <f t="shared" si="10"/>
        <v>995.94</v>
      </c>
      <c r="I58" s="93">
        <f>SUM('3:11'!I58)</f>
        <v>3</v>
      </c>
      <c r="J58" s="31">
        <f t="array" ref="J58">IF(ISERROR(G58/I58),"",G58/I58)</f>
        <v>66</v>
      </c>
      <c r="K58" s="35">
        <f t="array" ref="K58">IF(ISERROR(G58/L58),"",G58/L58)</f>
        <v>4.95</v>
      </c>
      <c r="L58" s="87">
        <v>40</v>
      </c>
      <c r="M58" s="36">
        <f t="shared" si="17"/>
        <v>-1.9500000000000002</v>
      </c>
      <c r="N58" s="93">
        <f>SUM('3:11'!N58)</f>
        <v>0</v>
      </c>
      <c r="O58" s="93">
        <f>SUM('3:11'!O58)</f>
        <v>0</v>
      </c>
      <c r="P58" s="93">
        <f>SUM('3:11'!P58)</f>
        <v>0</v>
      </c>
      <c r="Q58" s="93">
        <f>SUM('3:11'!Q58)</f>
        <v>0</v>
      </c>
      <c r="R58" s="93">
        <f>SUM('3:11'!R58)</f>
        <v>0</v>
      </c>
      <c r="S58" s="93">
        <f>SUM('3:11'!S58)</f>
        <v>0</v>
      </c>
      <c r="T58" s="93">
        <f>SUM('3:11'!T58)</f>
        <v>0</v>
      </c>
      <c r="U58" s="93">
        <f>SUM('3:11'!U58)</f>
        <v>0</v>
      </c>
      <c r="V58" s="206">
        <f t="shared" si="20"/>
        <v>0</v>
      </c>
      <c r="W58" s="33">
        <f t="shared" si="21"/>
        <v>0</v>
      </c>
      <c r="X58" s="93">
        <f>SUM('3:11'!X58)</f>
        <v>0</v>
      </c>
      <c r="Y58" s="93">
        <f>SUM('3:11'!Y58)</f>
        <v>0</v>
      </c>
      <c r="Z58" s="93">
        <f>SUM('3:11'!Z58)</f>
        <v>0</v>
      </c>
      <c r="AA58" s="93">
        <f>SUM('3:11'!AA58)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2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SUM('3:11'!G59)</f>
        <v>279</v>
      </c>
      <c r="H59" s="341">
        <f t="shared" si="10"/>
        <v>1403.3700000000001</v>
      </c>
      <c r="I59" s="93">
        <f>SUM('3:11'!I59)</f>
        <v>6.5</v>
      </c>
      <c r="J59" s="31">
        <f t="array" ref="J59">IF(ISERROR(G59/I59),"",G59/I59)</f>
        <v>42.92307692307692</v>
      </c>
      <c r="K59" s="35">
        <f t="array" ref="K59">IF(ISERROR(G59/L59),"",G59/L59)</f>
        <v>6.9749999999999996</v>
      </c>
      <c r="L59" s="87">
        <v>40</v>
      </c>
      <c r="M59" s="36">
        <f t="shared" si="17"/>
        <v>-0.47499999999999964</v>
      </c>
      <c r="N59" s="93">
        <f>SUM('3:11'!N59)</f>
        <v>0</v>
      </c>
      <c r="O59" s="93">
        <f>SUM('3:11'!O59)</f>
        <v>0</v>
      </c>
      <c r="P59" s="93">
        <f>SUM('3:11'!P59)</f>
        <v>0</v>
      </c>
      <c r="Q59" s="93">
        <f>SUM('3:11'!Q59)</f>
        <v>0</v>
      </c>
      <c r="R59" s="93">
        <f>SUM('3:11'!R59)</f>
        <v>0</v>
      </c>
      <c r="S59" s="93">
        <f>SUM('3:11'!S59)</f>
        <v>0</v>
      </c>
      <c r="T59" s="93">
        <f>SUM('3:11'!T59)</f>
        <v>0</v>
      </c>
      <c r="U59" s="93">
        <f>SUM('3:11'!U59)</f>
        <v>0</v>
      </c>
      <c r="V59" s="206">
        <f t="shared" si="20"/>
        <v>0</v>
      </c>
      <c r="W59" s="33">
        <f t="shared" si="21"/>
        <v>0</v>
      </c>
      <c r="X59" s="93">
        <f>SUM('3:11'!X59)</f>
        <v>0</v>
      </c>
      <c r="Y59" s="93">
        <f>SUM('3:11'!Y59)</f>
        <v>0</v>
      </c>
      <c r="Z59" s="93">
        <f>SUM('3:11'!Z59)</f>
        <v>0</v>
      </c>
      <c r="AA59" s="93">
        <f>SUM('3:11'!AA59)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2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SUM('3:11'!G60)</f>
        <v>0</v>
      </c>
      <c r="H60" s="341">
        <f t="shared" si="10"/>
        <v>0</v>
      </c>
      <c r="I60" s="93">
        <f>SUM('3:11'!I60)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SUM('3:11'!N60)</f>
        <v>0</v>
      </c>
      <c r="O60" s="93">
        <f>SUM('3:11'!O60)</f>
        <v>0</v>
      </c>
      <c r="P60" s="93">
        <f>SUM('3:11'!P60)</f>
        <v>0</v>
      </c>
      <c r="Q60" s="93">
        <f>SUM('3:11'!Q60)</f>
        <v>0</v>
      </c>
      <c r="R60" s="93">
        <f>SUM('3:11'!R60)</f>
        <v>0</v>
      </c>
      <c r="S60" s="93">
        <f>SUM('3:11'!S60)</f>
        <v>0</v>
      </c>
      <c r="T60" s="93">
        <f>SUM('3:11'!T60)</f>
        <v>0</v>
      </c>
      <c r="U60" s="93">
        <f>SUM('3:11'!U60)</f>
        <v>0</v>
      </c>
      <c r="V60" s="206">
        <f t="shared" si="20"/>
        <v>0</v>
      </c>
      <c r="W60" s="33" t="str">
        <f t="shared" si="21"/>
        <v/>
      </c>
      <c r="X60" s="93">
        <f>SUM('3:11'!X60)</f>
        <v>0</v>
      </c>
      <c r="Y60" s="93">
        <f>SUM('3:11'!Y60)</f>
        <v>0</v>
      </c>
      <c r="Z60" s="93">
        <f>SUM('3:11'!Z60)</f>
        <v>0</v>
      </c>
      <c r="AA60" s="93">
        <f>SUM('3:11'!AA60)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2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SUM('3:11'!G61)</f>
        <v>0</v>
      </c>
      <c r="H61" s="341">
        <f t="shared" si="10"/>
        <v>0</v>
      </c>
      <c r="I61" s="93">
        <f>SUM('3:11'!I61)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SUM('3:11'!N61)</f>
        <v>0</v>
      </c>
      <c r="O61" s="93">
        <f>SUM('3:11'!O61)</f>
        <v>0</v>
      </c>
      <c r="P61" s="93">
        <f>SUM('3:11'!P61)</f>
        <v>0</v>
      </c>
      <c r="Q61" s="93">
        <f>SUM('3:11'!Q61)</f>
        <v>0</v>
      </c>
      <c r="R61" s="93">
        <f>SUM('3:11'!R61)</f>
        <v>0</v>
      </c>
      <c r="S61" s="93">
        <f>SUM('3:11'!S61)</f>
        <v>0</v>
      </c>
      <c r="T61" s="93">
        <f>SUM('3:11'!T61)</f>
        <v>0</v>
      </c>
      <c r="U61" s="93">
        <f>SUM('3:11'!U61)</f>
        <v>0</v>
      </c>
      <c r="V61" s="206">
        <f t="shared" si="20"/>
        <v>0</v>
      </c>
      <c r="W61" s="33" t="str">
        <f t="shared" si="21"/>
        <v/>
      </c>
      <c r="X61" s="93">
        <f>SUM('3:11'!X61)</f>
        <v>0</v>
      </c>
      <c r="Y61" s="93">
        <f>SUM('3:11'!Y61)</f>
        <v>0</v>
      </c>
      <c r="Z61" s="93">
        <f>SUM('3:11'!Z61)</f>
        <v>0</v>
      </c>
      <c r="AA61" s="93">
        <f>SUM('3:11'!AA61)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2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SUM('3:11'!G62)</f>
        <v>0</v>
      </c>
      <c r="H62" s="341">
        <f t="shared" si="10"/>
        <v>0</v>
      </c>
      <c r="I62" s="93">
        <f>SUM('3:11'!I62)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SUM('3:11'!N62)</f>
        <v>0</v>
      </c>
      <c r="O62" s="93">
        <f>SUM('3:11'!O62)</f>
        <v>0</v>
      </c>
      <c r="P62" s="93">
        <f>SUM('3:11'!P62)</f>
        <v>0</v>
      </c>
      <c r="Q62" s="93">
        <f>SUM('3:11'!Q62)</f>
        <v>0</v>
      </c>
      <c r="R62" s="93">
        <f>SUM('3:11'!R62)</f>
        <v>0</v>
      </c>
      <c r="S62" s="93">
        <f>SUM('3:11'!S62)</f>
        <v>0</v>
      </c>
      <c r="T62" s="93">
        <f>SUM('3:11'!T62)</f>
        <v>0</v>
      </c>
      <c r="U62" s="93">
        <f>SUM('3:11'!U62)</f>
        <v>0</v>
      </c>
      <c r="V62" s="206">
        <f t="shared" si="20"/>
        <v>0</v>
      </c>
      <c r="W62" s="33" t="str">
        <f t="shared" si="21"/>
        <v/>
      </c>
      <c r="X62" s="93">
        <f>SUM('3:11'!X62)</f>
        <v>0</v>
      </c>
      <c r="Y62" s="93">
        <f>SUM('3:11'!Y62)</f>
        <v>0</v>
      </c>
      <c r="Z62" s="93">
        <f>SUM('3:11'!Z62)</f>
        <v>0</v>
      </c>
      <c r="AA62" s="93">
        <f>SUM('3:11'!AA62)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2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SUM('3:11'!G63)</f>
        <v>0</v>
      </c>
      <c r="H63" s="341">
        <f t="shared" si="10"/>
        <v>0</v>
      </c>
      <c r="I63" s="93">
        <f>SUM('3:11'!I63)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SUM('3:11'!N63)</f>
        <v>0</v>
      </c>
      <c r="O63" s="93">
        <f>SUM('3:11'!O63)</f>
        <v>0</v>
      </c>
      <c r="P63" s="93">
        <f>SUM('3:11'!P63)</f>
        <v>0</v>
      </c>
      <c r="Q63" s="93">
        <f>SUM('3:11'!Q63)</f>
        <v>0</v>
      </c>
      <c r="R63" s="93">
        <f>SUM('3:11'!R63)</f>
        <v>0</v>
      </c>
      <c r="S63" s="93">
        <f>SUM('3:11'!S63)</f>
        <v>0</v>
      </c>
      <c r="T63" s="93">
        <f>SUM('3:11'!T63)</f>
        <v>0</v>
      </c>
      <c r="U63" s="93">
        <f>SUM('3:11'!U63)</f>
        <v>0</v>
      </c>
      <c r="V63" s="206">
        <f t="shared" si="20"/>
        <v>0</v>
      </c>
      <c r="W63" s="33" t="str">
        <f t="shared" si="21"/>
        <v/>
      </c>
      <c r="X63" s="93">
        <f>SUM('3:11'!X63)</f>
        <v>0</v>
      </c>
      <c r="Y63" s="93">
        <f>SUM('3:11'!Y63)</f>
        <v>0</v>
      </c>
      <c r="Z63" s="93">
        <f>SUM('3:11'!Z63)</f>
        <v>0</v>
      </c>
      <c r="AA63" s="93">
        <f>SUM('3:11'!AA63)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2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SUM('3:11'!G64)</f>
        <v>0</v>
      </c>
      <c r="H64" s="341">
        <f t="shared" si="10"/>
        <v>0</v>
      </c>
      <c r="I64" s="93">
        <f>SUM('3:11'!I64)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SUM('3:11'!N64)</f>
        <v>0</v>
      </c>
      <c r="O64" s="93">
        <f>SUM('3:11'!O64)</f>
        <v>0</v>
      </c>
      <c r="P64" s="93">
        <f>SUM('3:11'!P64)</f>
        <v>0</v>
      </c>
      <c r="Q64" s="93">
        <f>SUM('3:11'!Q64)</f>
        <v>0</v>
      </c>
      <c r="R64" s="93">
        <f>SUM('3:11'!R64)</f>
        <v>0</v>
      </c>
      <c r="S64" s="93">
        <f>SUM('3:11'!S64)</f>
        <v>0</v>
      </c>
      <c r="T64" s="93">
        <f>SUM('3:11'!T64)</f>
        <v>0</v>
      </c>
      <c r="U64" s="93">
        <f>SUM('3:11'!U64)</f>
        <v>0</v>
      </c>
      <c r="V64" s="206">
        <f t="shared" si="20"/>
        <v>0</v>
      </c>
      <c r="W64" s="33" t="str">
        <f t="shared" si="21"/>
        <v/>
      </c>
      <c r="X64" s="93">
        <f>SUM('3:11'!X64)</f>
        <v>0</v>
      </c>
      <c r="Y64" s="93">
        <f>SUM('3:11'!Y64)</f>
        <v>0</v>
      </c>
      <c r="Z64" s="93">
        <f>SUM('3:11'!Z64)</f>
        <v>0</v>
      </c>
      <c r="AA64" s="93">
        <f>SUM('3:11'!AA64)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2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SUM('3:11'!G65)</f>
        <v>0</v>
      </c>
      <c r="H65" s="341">
        <f t="shared" si="10"/>
        <v>0</v>
      </c>
      <c r="I65" s="93">
        <f>SUM('3:11'!I65)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SUM('3:11'!N65)</f>
        <v>0</v>
      </c>
      <c r="O65" s="93">
        <f>SUM('3:11'!O65)</f>
        <v>0</v>
      </c>
      <c r="P65" s="93">
        <f>SUM('3:11'!P65)</f>
        <v>0</v>
      </c>
      <c r="Q65" s="93">
        <f>SUM('3:11'!Q65)</f>
        <v>0</v>
      </c>
      <c r="R65" s="93">
        <f>SUM('3:11'!R65)</f>
        <v>0</v>
      </c>
      <c r="S65" s="93">
        <f>SUM('3:11'!S65)</f>
        <v>0</v>
      </c>
      <c r="T65" s="93">
        <f>SUM('3:11'!T65)</f>
        <v>0</v>
      </c>
      <c r="U65" s="93">
        <f>SUM('3:11'!U65)</f>
        <v>0</v>
      </c>
      <c r="V65" s="206">
        <f t="shared" si="20"/>
        <v>0</v>
      </c>
      <c r="W65" s="33" t="str">
        <f t="shared" si="21"/>
        <v/>
      </c>
      <c r="X65" s="93">
        <f>SUM('3:11'!X65)</f>
        <v>0</v>
      </c>
      <c r="Y65" s="93">
        <f>SUM('3:11'!Y65)</f>
        <v>0</v>
      </c>
      <c r="Z65" s="93">
        <f>SUM('3:11'!Z65)</f>
        <v>0</v>
      </c>
      <c r="AA65" s="93">
        <f>SUM('3:11'!AA65)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2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SUM('3:11'!G66)</f>
        <v>0</v>
      </c>
      <c r="H66" s="341">
        <f t="shared" si="10"/>
        <v>0</v>
      </c>
      <c r="I66" s="93">
        <f>SUM('3:11'!I66)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SUM('3:11'!N66)</f>
        <v>0</v>
      </c>
      <c r="O66" s="93">
        <f>SUM('3:11'!O66)</f>
        <v>0</v>
      </c>
      <c r="P66" s="93">
        <f>SUM('3:11'!P66)</f>
        <v>0</v>
      </c>
      <c r="Q66" s="93">
        <f>SUM('3:11'!Q66)</f>
        <v>0</v>
      </c>
      <c r="R66" s="93">
        <f>SUM('3:11'!R66)</f>
        <v>0</v>
      </c>
      <c r="S66" s="93">
        <f>SUM('3:11'!S66)</f>
        <v>0</v>
      </c>
      <c r="T66" s="93">
        <f>SUM('3:11'!T66)</f>
        <v>0</v>
      </c>
      <c r="U66" s="93">
        <f>SUM('3:11'!U66)</f>
        <v>0</v>
      </c>
      <c r="V66" s="206">
        <f t="shared" si="20"/>
        <v>0</v>
      </c>
      <c r="W66" s="33" t="str">
        <f t="shared" si="21"/>
        <v/>
      </c>
      <c r="X66" s="93">
        <f>SUM('3:11'!X66)</f>
        <v>0</v>
      </c>
      <c r="Y66" s="93">
        <f>SUM('3:11'!Y66)</f>
        <v>0</v>
      </c>
      <c r="Z66" s="93">
        <f>SUM('3:11'!Z66)</f>
        <v>0</v>
      </c>
      <c r="AA66" s="93">
        <f>SUM('3:11'!AA66)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2">
        <v>30100043</v>
      </c>
      <c r="B67" s="62" t="s">
        <v>429</v>
      </c>
      <c r="C67" s="299" t="s">
        <v>451</v>
      </c>
      <c r="D67" s="17">
        <v>5.03</v>
      </c>
      <c r="E67" s="17"/>
      <c r="F67" s="6"/>
      <c r="G67" s="93">
        <f>SUM('3:11'!G67)</f>
        <v>0</v>
      </c>
      <c r="H67" s="341">
        <f t="shared" si="10"/>
        <v>0</v>
      </c>
      <c r="I67" s="93">
        <f>SUM('3:11'!I67)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2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SUM('3:11'!G68)</f>
        <v>0</v>
      </c>
      <c r="H68" s="341">
        <f t="shared" si="10"/>
        <v>0</v>
      </c>
      <c r="I68" s="93">
        <f>SUM('3:11'!I68)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SUM('3:11'!N68)</f>
        <v>0</v>
      </c>
      <c r="O68" s="93">
        <f>SUM('3:11'!O68)</f>
        <v>0</v>
      </c>
      <c r="P68" s="93">
        <f>SUM('3:11'!P68)</f>
        <v>0</v>
      </c>
      <c r="Q68" s="93">
        <f>SUM('3:11'!Q68)</f>
        <v>0</v>
      </c>
      <c r="R68" s="93">
        <f>SUM('3:11'!R68)</f>
        <v>0</v>
      </c>
      <c r="S68" s="93">
        <f>SUM('3:11'!S68)</f>
        <v>0</v>
      </c>
      <c r="T68" s="93">
        <f>SUM('3:11'!T68)</f>
        <v>0</v>
      </c>
      <c r="U68" s="93">
        <f>SUM('3:11'!U68)</f>
        <v>0</v>
      </c>
      <c r="V68" s="206"/>
      <c r="W68" s="33"/>
      <c r="X68" s="93">
        <f>SUM('3:11'!X68)</f>
        <v>0</v>
      </c>
      <c r="Y68" s="93">
        <f>SUM('3:11'!Y68)</f>
        <v>0</v>
      </c>
      <c r="Z68" s="93">
        <f>SUM('3:11'!Z68)</f>
        <v>0</v>
      </c>
      <c r="AA68" s="93">
        <f>SUM('3:11'!AA68)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2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SUM('3:11'!G69)</f>
        <v>174</v>
      </c>
      <c r="H69" s="341">
        <f t="shared" si="10"/>
        <v>875.22</v>
      </c>
      <c r="I69" s="93">
        <f>SUM('3:11'!I69)</f>
        <v>10</v>
      </c>
      <c r="J69" s="31">
        <f t="array" ref="J69">IF(ISERROR(G69/I69),"",G69/I69)</f>
        <v>17.399999999999999</v>
      </c>
      <c r="K69" s="35">
        <f t="array" ref="K69">IF(ISERROR(G69/L69),"",G69/L69)</f>
        <v>8.0930232558139537</v>
      </c>
      <c r="L69" s="87">
        <v>21.5</v>
      </c>
      <c r="M69" s="36">
        <f t="shared" ref="M69:M70" si="22">IF(ISERROR(I69-K69),"",I69-K69)</f>
        <v>1.9069767441860463</v>
      </c>
      <c r="N69" s="93">
        <f>SUM('3:11'!N69)</f>
        <v>0</v>
      </c>
      <c r="O69" s="93">
        <f>SUM('3:11'!O69)</f>
        <v>0</v>
      </c>
      <c r="P69" s="93">
        <f>SUM('3:11'!P69)</f>
        <v>0</v>
      </c>
      <c r="Q69" s="93">
        <f>SUM('3:11'!Q69)</f>
        <v>0</v>
      </c>
      <c r="R69" s="93">
        <f>SUM('3:11'!R69)</f>
        <v>0</v>
      </c>
      <c r="S69" s="93">
        <f>SUM('3:11'!S69)</f>
        <v>0</v>
      </c>
      <c r="T69" s="93">
        <f>SUM('3:11'!T69)</f>
        <v>0</v>
      </c>
      <c r="U69" s="93">
        <f>SUM('3:11'!U69)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SUM('3:11'!X69)</f>
        <v>0</v>
      </c>
      <c r="Y69" s="93">
        <f>SUM('3:11'!Y69)</f>
        <v>0</v>
      </c>
      <c r="Z69" s="93">
        <f>SUM('3:11'!Z69)</f>
        <v>0</v>
      </c>
      <c r="AA69" s="93">
        <f>SUM('3:11'!AA69)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2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SUM('3:11'!G70)</f>
        <v>1199</v>
      </c>
      <c r="H70" s="341">
        <f t="shared" si="10"/>
        <v>6030.97</v>
      </c>
      <c r="I70" s="93">
        <f>SUM('3:11'!I70)</f>
        <v>58</v>
      </c>
      <c r="J70" s="31">
        <f t="array" ref="J70">IF(ISERROR(G70/I70),"",G70/I70)</f>
        <v>20.672413793103448</v>
      </c>
      <c r="K70" s="35">
        <f t="array" ref="K70">IF(ISERROR(G70/L70),"",G70/L70)</f>
        <v>55.767441860465119</v>
      </c>
      <c r="L70" s="87">
        <v>21.5</v>
      </c>
      <c r="M70" s="36">
        <f t="shared" si="22"/>
        <v>2.2325581395348806</v>
      </c>
      <c r="N70" s="93">
        <f>SUM('3:11'!N70)</f>
        <v>0</v>
      </c>
      <c r="O70" s="93">
        <f>SUM('3:11'!O70)</f>
        <v>0</v>
      </c>
      <c r="P70" s="93">
        <f>SUM('3:11'!P70)</f>
        <v>0</v>
      </c>
      <c r="Q70" s="93">
        <f>SUM('3:11'!Q70)</f>
        <v>0</v>
      </c>
      <c r="R70" s="93">
        <f>SUM('3:11'!R70)</f>
        <v>0</v>
      </c>
      <c r="S70" s="93">
        <f>SUM('3:11'!S70)</f>
        <v>0</v>
      </c>
      <c r="T70" s="93">
        <f>SUM('3:11'!T70)</f>
        <v>0</v>
      </c>
      <c r="U70" s="93">
        <f>SUM('3:11'!U70)</f>
        <v>0</v>
      </c>
      <c r="V70" s="206">
        <f t="shared" si="23"/>
        <v>0</v>
      </c>
      <c r="W70" s="33">
        <f t="shared" si="24"/>
        <v>0</v>
      </c>
      <c r="X70" s="93">
        <f>SUM('3:11'!X70)</f>
        <v>0</v>
      </c>
      <c r="Y70" s="93">
        <f>SUM('3:11'!Y70)</f>
        <v>0</v>
      </c>
      <c r="Z70" s="93">
        <f>SUM('3:11'!Z70)</f>
        <v>0</v>
      </c>
      <c r="AA70" s="93">
        <f>SUM('3:11'!AA70)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2"/>
      <c r="B71" s="192" t="s">
        <v>487</v>
      </c>
      <c r="C71" s="187" t="s">
        <v>361</v>
      </c>
      <c r="D71" s="17"/>
      <c r="E71" s="17"/>
      <c r="F71" s="6"/>
      <c r="G71" s="93">
        <f>SUM('3:11'!G71)</f>
        <v>0</v>
      </c>
      <c r="H71" s="341">
        <f t="shared" si="10"/>
        <v>0</v>
      </c>
      <c r="I71" s="93">
        <f>SUM('3:11'!I71)</f>
        <v>0</v>
      </c>
      <c r="J71" s="31"/>
      <c r="K71" s="35"/>
      <c r="L71" s="87"/>
      <c r="M71" s="36"/>
      <c r="N71" s="93">
        <f>SUM('3:11'!N71)</f>
        <v>0</v>
      </c>
      <c r="O71" s="93">
        <f>SUM('3:11'!O71)</f>
        <v>0</v>
      </c>
      <c r="P71" s="93">
        <f>SUM('3:11'!P71)</f>
        <v>0</v>
      </c>
      <c r="Q71" s="93">
        <f>SUM('3:11'!Q71)</f>
        <v>0</v>
      </c>
      <c r="R71" s="93">
        <f>SUM('3:11'!R71)</f>
        <v>0</v>
      </c>
      <c r="S71" s="93">
        <f>SUM('3:11'!S71)</f>
        <v>0</v>
      </c>
      <c r="T71" s="93">
        <f>SUM('3:11'!T71)</f>
        <v>0</v>
      </c>
      <c r="U71" s="93">
        <f>SUM('3:11'!U71)</f>
        <v>0</v>
      </c>
      <c r="V71" s="206"/>
      <c r="W71" s="33"/>
      <c r="X71" s="93">
        <f>SUM('3:11'!X71)</f>
        <v>0</v>
      </c>
      <c r="Y71" s="93">
        <f>SUM('3:11'!Y71)</f>
        <v>0</v>
      </c>
      <c r="Z71" s="93">
        <f>SUM('3:11'!Z71)</f>
        <v>0</v>
      </c>
      <c r="AA71" s="93">
        <f>SUM('3:11'!AA71)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2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SUM('3:11'!G72)</f>
        <v>0</v>
      </c>
      <c r="H72" s="341">
        <f t="shared" si="10"/>
        <v>0</v>
      </c>
      <c r="I72" s="93">
        <f>SUM('3:11'!I72)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SUM('3:11'!N72)</f>
        <v>0</v>
      </c>
      <c r="O72" s="93">
        <f>SUM('3:11'!O72)</f>
        <v>0</v>
      </c>
      <c r="P72" s="93">
        <f>SUM('3:11'!P72)</f>
        <v>0</v>
      </c>
      <c r="Q72" s="93">
        <f>SUM('3:11'!Q72)</f>
        <v>0</v>
      </c>
      <c r="R72" s="93">
        <f>SUM('3:11'!R72)</f>
        <v>0</v>
      </c>
      <c r="S72" s="93">
        <f>SUM('3:11'!S72)</f>
        <v>0</v>
      </c>
      <c r="T72" s="93">
        <f>SUM('3:11'!T72)</f>
        <v>0</v>
      </c>
      <c r="U72" s="93">
        <f>SUM('3:11'!U72)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SUM('3:11'!X72)</f>
        <v>0</v>
      </c>
      <c r="Y72" s="93">
        <f>SUM('3:11'!Y72)</f>
        <v>0</v>
      </c>
      <c r="Z72" s="93">
        <f>SUM('3:11'!Z72)</f>
        <v>0</v>
      </c>
      <c r="AA72" s="93">
        <f>SUM('3:11'!AA72)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2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SUM('3:11'!G73)</f>
        <v>0</v>
      </c>
      <c r="H73" s="341">
        <f t="shared" si="10"/>
        <v>0</v>
      </c>
      <c r="I73" s="93">
        <f>SUM('3:11'!I73)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SUM('3:11'!N73)</f>
        <v>0</v>
      </c>
      <c r="O73" s="93">
        <f>SUM('3:11'!O73)</f>
        <v>0</v>
      </c>
      <c r="P73" s="93">
        <f>SUM('3:11'!P73)</f>
        <v>0</v>
      </c>
      <c r="Q73" s="93">
        <f>SUM('3:11'!Q73)</f>
        <v>0</v>
      </c>
      <c r="R73" s="93">
        <f>SUM('3:11'!R73)</f>
        <v>0</v>
      </c>
      <c r="S73" s="93">
        <f>SUM('3:11'!S73)</f>
        <v>0</v>
      </c>
      <c r="T73" s="93">
        <f>SUM('3:11'!T73)</f>
        <v>0</v>
      </c>
      <c r="U73" s="93">
        <f>SUM('3:11'!U73)</f>
        <v>0</v>
      </c>
      <c r="V73" s="206">
        <f t="shared" si="26"/>
        <v>0</v>
      </c>
      <c r="W73" s="33" t="str">
        <f t="shared" si="27"/>
        <v/>
      </c>
      <c r="X73" s="93">
        <f>SUM('3:11'!X73)</f>
        <v>0</v>
      </c>
      <c r="Y73" s="93">
        <f>SUM('3:11'!Y73)</f>
        <v>0</v>
      </c>
      <c r="Z73" s="93">
        <f>SUM('3:11'!Z73)</f>
        <v>0</v>
      </c>
      <c r="AA73" s="93">
        <f>SUM('3:11'!AA73)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2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SUM('3:11'!G74)</f>
        <v>0</v>
      </c>
      <c r="H74" s="341">
        <f t="shared" si="10"/>
        <v>0</v>
      </c>
      <c r="I74" s="93">
        <f>SUM('3:11'!I74)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SUM('3:11'!N74)</f>
        <v>0</v>
      </c>
      <c r="O74" s="93">
        <f>SUM('3:11'!O74)</f>
        <v>0</v>
      </c>
      <c r="P74" s="93">
        <f>SUM('3:11'!P74)</f>
        <v>0</v>
      </c>
      <c r="Q74" s="93">
        <f>SUM('3:11'!Q74)</f>
        <v>0</v>
      </c>
      <c r="R74" s="93">
        <f>SUM('3:11'!R74)</f>
        <v>0</v>
      </c>
      <c r="S74" s="93">
        <f>SUM('3:11'!S74)</f>
        <v>0</v>
      </c>
      <c r="T74" s="93">
        <f>SUM('3:11'!T74)</f>
        <v>0</v>
      </c>
      <c r="U74" s="93">
        <f>SUM('3:11'!U74)</f>
        <v>0</v>
      </c>
      <c r="V74" s="206">
        <f t="shared" si="26"/>
        <v>0</v>
      </c>
      <c r="W74" s="33" t="str">
        <f t="shared" si="27"/>
        <v/>
      </c>
      <c r="X74" s="93">
        <f>SUM('3:11'!X74)</f>
        <v>0</v>
      </c>
      <c r="Y74" s="93">
        <f>SUM('3:11'!Y74)</f>
        <v>0</v>
      </c>
      <c r="Z74" s="93">
        <f>SUM('3:11'!Z74)</f>
        <v>0</v>
      </c>
      <c r="AA74" s="93">
        <f>SUM('3:11'!AA74)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2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SUM('3:11'!G75)</f>
        <v>0</v>
      </c>
      <c r="H75" s="341">
        <f t="shared" si="10"/>
        <v>0</v>
      </c>
      <c r="I75" s="93">
        <f>SUM('3:11'!I75)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SUM('3:11'!N75)</f>
        <v>0</v>
      </c>
      <c r="O75" s="93">
        <f>SUM('3:11'!O75)</f>
        <v>0</v>
      </c>
      <c r="P75" s="93">
        <f>SUM('3:11'!P75)</f>
        <v>0</v>
      </c>
      <c r="Q75" s="93">
        <f>SUM('3:11'!Q75)</f>
        <v>0</v>
      </c>
      <c r="R75" s="93">
        <f>SUM('3:11'!R75)</f>
        <v>0</v>
      </c>
      <c r="S75" s="93">
        <f>SUM('3:11'!S75)</f>
        <v>0</v>
      </c>
      <c r="T75" s="93">
        <f>SUM('3:11'!T75)</f>
        <v>0</v>
      </c>
      <c r="U75" s="93">
        <f>SUM('3:11'!U75)</f>
        <v>0</v>
      </c>
      <c r="V75" s="206">
        <f t="shared" si="26"/>
        <v>0</v>
      </c>
      <c r="W75" s="33" t="str">
        <f t="shared" si="27"/>
        <v/>
      </c>
      <c r="X75" s="93">
        <f>SUM('3:11'!X75)</f>
        <v>0</v>
      </c>
      <c r="Y75" s="93">
        <f>SUM('3:11'!Y75)</f>
        <v>0</v>
      </c>
      <c r="Z75" s="93">
        <f>SUM('3:11'!Z75)</f>
        <v>0</v>
      </c>
      <c r="AA75" s="93">
        <f>SUM('3:11'!AA75)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4">
        <v>30600013</v>
      </c>
      <c r="B76" s="266" t="s">
        <v>377</v>
      </c>
      <c r="C76" s="187" t="s">
        <v>375</v>
      </c>
      <c r="D76" s="17"/>
      <c r="E76" s="17"/>
      <c r="F76" s="6"/>
      <c r="G76" s="93">
        <f>SUM('3:11'!G76)</f>
        <v>0</v>
      </c>
      <c r="H76" s="341">
        <f t="shared" si="10"/>
        <v>0</v>
      </c>
      <c r="I76" s="93">
        <f>SUM('3:11'!I76)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SUM('3:11'!N76)</f>
        <v>0</v>
      </c>
      <c r="O76" s="93">
        <f>SUM('3:11'!O76)</f>
        <v>0</v>
      </c>
      <c r="P76" s="93">
        <f>SUM('3:11'!P76)</f>
        <v>0</v>
      </c>
      <c r="Q76" s="93">
        <f>SUM('3:11'!Q76)</f>
        <v>0</v>
      </c>
      <c r="R76" s="93">
        <f>SUM('3:11'!R76)</f>
        <v>0</v>
      </c>
      <c r="S76" s="93">
        <f>SUM('3:11'!S76)</f>
        <v>0</v>
      </c>
      <c r="T76" s="93">
        <f>SUM('3:11'!T76)</f>
        <v>0</v>
      </c>
      <c r="U76" s="93">
        <f>SUM('3:11'!U76)</f>
        <v>0</v>
      </c>
      <c r="V76" s="206"/>
      <c r="W76" s="33"/>
      <c r="X76" s="93">
        <f>SUM('3:11'!X76)</f>
        <v>0</v>
      </c>
      <c r="Y76" s="93">
        <f>SUM('3:11'!Y76)</f>
        <v>0</v>
      </c>
      <c r="Z76" s="93">
        <f>SUM('3:11'!Z76)</f>
        <v>0</v>
      </c>
      <c r="AA76" s="93">
        <f>SUM('3:11'!AA76)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4">
        <v>30600014</v>
      </c>
      <c r="B77" s="266" t="s">
        <v>377</v>
      </c>
      <c r="C77" s="187" t="s">
        <v>369</v>
      </c>
      <c r="D77" s="17"/>
      <c r="E77" s="17"/>
      <c r="F77" s="6"/>
      <c r="G77" s="93">
        <f>SUM('3:11'!G77)</f>
        <v>0</v>
      </c>
      <c r="H77" s="341">
        <f t="shared" si="10"/>
        <v>0</v>
      </c>
      <c r="I77" s="93">
        <f>SUM('3:11'!I77)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SUM('3:11'!N77)</f>
        <v>0</v>
      </c>
      <c r="O77" s="93">
        <f>SUM('3:11'!O77)</f>
        <v>0</v>
      </c>
      <c r="P77" s="93">
        <f>SUM('3:11'!P77)</f>
        <v>0</v>
      </c>
      <c r="Q77" s="93">
        <f>SUM('3:11'!Q77)</f>
        <v>0</v>
      </c>
      <c r="R77" s="93">
        <f>SUM('3:11'!R77)</f>
        <v>0</v>
      </c>
      <c r="S77" s="93">
        <f>SUM('3:11'!S77)</f>
        <v>0</v>
      </c>
      <c r="T77" s="93">
        <f>SUM('3:11'!T77)</f>
        <v>0</v>
      </c>
      <c r="U77" s="93">
        <f>SUM('3:11'!U77)</f>
        <v>0</v>
      </c>
      <c r="V77" s="206"/>
      <c r="W77" s="33"/>
      <c r="X77" s="93">
        <f>SUM('3:11'!X77)</f>
        <v>0</v>
      </c>
      <c r="Y77" s="93">
        <f>SUM('3:11'!Y77)</f>
        <v>0</v>
      </c>
      <c r="Z77" s="93">
        <f>SUM('3:11'!Z77)</f>
        <v>0</v>
      </c>
      <c r="AA77" s="93">
        <f>SUM('3:11'!AA77)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4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SUM('3:11'!G78)</f>
        <v>0</v>
      </c>
      <c r="H78" s="341">
        <f t="shared" si="10"/>
        <v>0</v>
      </c>
      <c r="I78" s="93">
        <f>SUM('3:11'!I78)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SUM('3:11'!N78)</f>
        <v>0</v>
      </c>
      <c r="O78" s="93">
        <f>SUM('3:11'!O78)</f>
        <v>0</v>
      </c>
      <c r="P78" s="93">
        <f>SUM('3:11'!P78)</f>
        <v>0</v>
      </c>
      <c r="Q78" s="93">
        <f>SUM('3:11'!Q78)</f>
        <v>0</v>
      </c>
      <c r="R78" s="93">
        <f>SUM('3:11'!R78)</f>
        <v>0</v>
      </c>
      <c r="S78" s="93">
        <f>SUM('3:11'!S78)</f>
        <v>0</v>
      </c>
      <c r="T78" s="93">
        <f>SUM('3:11'!T78)</f>
        <v>0</v>
      </c>
      <c r="U78" s="93">
        <f>SUM('3:11'!U78)</f>
        <v>0</v>
      </c>
      <c r="V78" s="206"/>
      <c r="W78" s="33"/>
      <c r="X78" s="93">
        <f>SUM('3:11'!X78)</f>
        <v>0</v>
      </c>
      <c r="Y78" s="93">
        <f>SUM('3:11'!Y78)</f>
        <v>0</v>
      </c>
      <c r="Z78" s="93">
        <f>SUM('3:11'!Z78)</f>
        <v>0</v>
      </c>
      <c r="AA78" s="93">
        <f>SUM('3:11'!AA78)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4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SUM('3:11'!G79)</f>
        <v>0</v>
      </c>
      <c r="H79" s="341">
        <f t="shared" si="10"/>
        <v>0</v>
      </c>
      <c r="I79" s="93">
        <f>SUM('3:11'!I79)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SUM('3:11'!N79)</f>
        <v>0</v>
      </c>
      <c r="O79" s="93">
        <f>SUM('3:11'!O79)</f>
        <v>0</v>
      </c>
      <c r="P79" s="93">
        <f>SUM('3:11'!P79)</f>
        <v>0</v>
      </c>
      <c r="Q79" s="93">
        <f>SUM('3:11'!Q79)</f>
        <v>0</v>
      </c>
      <c r="R79" s="93">
        <f>SUM('3:11'!R79)</f>
        <v>0</v>
      </c>
      <c r="S79" s="93">
        <f>SUM('3:11'!S79)</f>
        <v>0</v>
      </c>
      <c r="T79" s="93">
        <f>SUM('3:11'!T79)</f>
        <v>0</v>
      </c>
      <c r="U79" s="93">
        <f>SUM('3:11'!U79)</f>
        <v>0</v>
      </c>
      <c r="V79" s="206"/>
      <c r="W79" s="33"/>
      <c r="X79" s="93">
        <f>SUM('3:11'!X79)</f>
        <v>0</v>
      </c>
      <c r="Y79" s="93">
        <f>SUM('3:11'!Y79)</f>
        <v>0</v>
      </c>
      <c r="Z79" s="93">
        <f>SUM('3:11'!Z79)</f>
        <v>0</v>
      </c>
      <c r="AA79" s="93">
        <f>SUM('3:11'!AA79)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4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SUM('3:11'!G80)</f>
        <v>0</v>
      </c>
      <c r="H80" s="341">
        <f t="shared" si="10"/>
        <v>0</v>
      </c>
      <c r="I80" s="93">
        <f>SUM('3:11'!I80)</f>
        <v>0</v>
      </c>
      <c r="J80" s="31"/>
      <c r="K80" s="35"/>
      <c r="L80" s="87">
        <v>4</v>
      </c>
      <c r="M80" s="36"/>
      <c r="N80" s="93">
        <f>SUM('3:11'!N80)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4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SUM('3:11'!G81)</f>
        <v>0</v>
      </c>
      <c r="H81" s="341">
        <f t="shared" si="10"/>
        <v>0</v>
      </c>
      <c r="I81" s="93">
        <f>SUM('3:11'!I81)</f>
        <v>0</v>
      </c>
      <c r="J81" s="31"/>
      <c r="K81" s="35"/>
      <c r="L81" s="87">
        <v>4</v>
      </c>
      <c r="M81" s="36"/>
      <c r="N81" s="93">
        <f>SUM('3:11'!N81)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4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SUM('3:11'!G82)</f>
        <v>0</v>
      </c>
      <c r="H82" s="341">
        <f t="shared" si="10"/>
        <v>0</v>
      </c>
      <c r="I82" s="93">
        <f>SUM('3:11'!I82)</f>
        <v>0</v>
      </c>
      <c r="J82" s="31"/>
      <c r="K82" s="35"/>
      <c r="L82" s="87">
        <v>4</v>
      </c>
      <c r="M82" s="36"/>
      <c r="N82" s="93">
        <f>SUM('3:11'!N82)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4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SUM('3:11'!G83)</f>
        <v>0</v>
      </c>
      <c r="H83" s="341">
        <f t="shared" si="10"/>
        <v>0</v>
      </c>
      <c r="I83" s="93">
        <f>SUM('3:11'!I83)</f>
        <v>0</v>
      </c>
      <c r="J83" s="31"/>
      <c r="K83" s="35"/>
      <c r="L83" s="87">
        <v>4</v>
      </c>
      <c r="M83" s="36"/>
      <c r="N83" s="93">
        <f>SUM('3:11'!N83)</f>
        <v>0</v>
      </c>
      <c r="O83" s="93">
        <f>SUM('3:11'!O83)</f>
        <v>0</v>
      </c>
      <c r="P83" s="93">
        <f>SUM('3:11'!P83)</f>
        <v>0</v>
      </c>
      <c r="Q83" s="93">
        <f>SUM('3:11'!Q83)</f>
        <v>0</v>
      </c>
      <c r="R83" s="93">
        <f>SUM('3:11'!R83)</f>
        <v>0</v>
      </c>
      <c r="S83" s="93">
        <f>SUM('3:11'!S83)</f>
        <v>0</v>
      </c>
      <c r="T83" s="93">
        <f>SUM('3:11'!T83)</f>
        <v>0</v>
      </c>
      <c r="U83" s="93">
        <f>SUM('3:11'!U83)</f>
        <v>0</v>
      </c>
      <c r="V83" s="206"/>
      <c r="W83" s="33"/>
      <c r="X83" s="93">
        <f>SUM('3:11'!X83)</f>
        <v>0</v>
      </c>
      <c r="Y83" s="93">
        <f>SUM('3:11'!Y83)</f>
        <v>0</v>
      </c>
      <c r="Z83" s="93">
        <f>SUM('3:11'!Z83)</f>
        <v>0</v>
      </c>
      <c r="AA83" s="93">
        <f>SUM('3:11'!AA83)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4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SUM('3:11'!G84)</f>
        <v>0</v>
      </c>
      <c r="H84" s="341">
        <f t="shared" si="10"/>
        <v>0</v>
      </c>
      <c r="I84" s="93">
        <f>SUM('3:11'!I84)</f>
        <v>0</v>
      </c>
      <c r="J84" s="31"/>
      <c r="K84" s="35"/>
      <c r="L84" s="87">
        <v>4</v>
      </c>
      <c r="M84" s="36"/>
      <c r="N84" s="93">
        <f>SUM('3:11'!N84)</f>
        <v>0</v>
      </c>
      <c r="O84" s="93">
        <f>SUM('3:11'!O84)</f>
        <v>0</v>
      </c>
      <c r="P84" s="93">
        <f>SUM('3:11'!P84)</f>
        <v>0</v>
      </c>
      <c r="Q84" s="93">
        <f>SUM('3:11'!Q84)</f>
        <v>0</v>
      </c>
      <c r="R84" s="93">
        <f>SUM('3:11'!R84)</f>
        <v>0</v>
      </c>
      <c r="S84" s="93">
        <f>SUM('3:11'!S84)</f>
        <v>0</v>
      </c>
      <c r="T84" s="93">
        <f>SUM('3:11'!T84)</f>
        <v>0</v>
      </c>
      <c r="U84" s="93">
        <f>SUM('3:11'!U84)</f>
        <v>0</v>
      </c>
      <c r="V84" s="206"/>
      <c r="W84" s="33"/>
      <c r="X84" s="93">
        <f>SUM('3:11'!X84)</f>
        <v>0</v>
      </c>
      <c r="Y84" s="93">
        <f>SUM('3:11'!Y84)</f>
        <v>0</v>
      </c>
      <c r="Z84" s="93">
        <f>SUM('3:11'!Z84)</f>
        <v>0</v>
      </c>
      <c r="AA84" s="93">
        <f>SUM('3:11'!AA84)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4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SUM('3:11'!G85)</f>
        <v>0</v>
      </c>
      <c r="H85" s="341">
        <f t="shared" si="10"/>
        <v>0</v>
      </c>
      <c r="I85" s="93">
        <f>SUM('3:11'!I85)</f>
        <v>0</v>
      </c>
      <c r="J85" s="31"/>
      <c r="K85" s="35"/>
      <c r="L85" s="87">
        <v>4</v>
      </c>
      <c r="M85" s="36"/>
      <c r="N85" s="93">
        <f>SUM('3:11'!N85)</f>
        <v>0</v>
      </c>
      <c r="O85" s="93">
        <f>SUM('3:11'!O85)</f>
        <v>0</v>
      </c>
      <c r="P85" s="93">
        <f>SUM('3:11'!P85)</f>
        <v>0</v>
      </c>
      <c r="Q85" s="93">
        <f>SUM('3:11'!Q85)</f>
        <v>0</v>
      </c>
      <c r="R85" s="93">
        <f>SUM('3:11'!R85)</f>
        <v>0</v>
      </c>
      <c r="S85" s="93">
        <f>SUM('3:11'!S85)</f>
        <v>0</v>
      </c>
      <c r="T85" s="93">
        <f>SUM('3:11'!T85)</f>
        <v>0</v>
      </c>
      <c r="U85" s="93">
        <f>SUM('3:11'!U85)</f>
        <v>0</v>
      </c>
      <c r="V85" s="206"/>
      <c r="W85" s="33"/>
      <c r="X85" s="93">
        <f>SUM('3:11'!X85)</f>
        <v>0</v>
      </c>
      <c r="Y85" s="93">
        <f>SUM('3:11'!Y85)</f>
        <v>0</v>
      </c>
      <c r="Z85" s="93">
        <f>SUM('3:11'!Z85)</f>
        <v>0</v>
      </c>
      <c r="AA85" s="93">
        <f>SUM('3:11'!AA85)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01" t="s">
        <v>86</v>
      </c>
      <c r="B86" s="601"/>
      <c r="C86" s="344" t="s">
        <v>71</v>
      </c>
      <c r="D86" s="20"/>
      <c r="E86" s="20"/>
      <c r="F86" s="32"/>
      <c r="G86" s="94">
        <f>SUM(G29:G85)</f>
        <v>2809</v>
      </c>
      <c r="H86" s="30">
        <f>SUM(H29:H85)</f>
        <v>14177.220000000001</v>
      </c>
      <c r="I86" s="30">
        <f>SUM(I29:I85)</f>
        <v>123.5</v>
      </c>
      <c r="J86" s="31">
        <f t="array" ref="J86">IF(ISERROR(G86/I86),"",G86/I86)</f>
        <v>22.74493927125506</v>
      </c>
      <c r="K86" s="30">
        <f>SUM(K29:K85)</f>
        <v>121.45213178294574</v>
      </c>
      <c r="L86" s="98"/>
      <c r="M86" s="89">
        <f t="shared" ref="M86:V86" si="28">SUM(M29:M85)</f>
        <v>2.0478682170542619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01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SUM('3:11'!G87)</f>
        <v>0</v>
      </c>
      <c r="H87" s="93">
        <f>SUM('3:11'!H87)</f>
        <v>0</v>
      </c>
      <c r="I87" s="93">
        <f>SUM('3:11'!I87)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SUM('3:11'!N87)</f>
        <v>0</v>
      </c>
      <c r="O87" s="93">
        <f>SUM('3:11'!O87)</f>
        <v>0</v>
      </c>
      <c r="P87" s="93">
        <f>SUM('3:11'!P87)</f>
        <v>0</v>
      </c>
      <c r="Q87" s="93">
        <f>SUM('3:11'!Q87)</f>
        <v>0</v>
      </c>
      <c r="R87" s="93">
        <f>SUM('3:11'!R87)</f>
        <v>0</v>
      </c>
      <c r="S87" s="93">
        <f>SUM('3:11'!S87)</f>
        <v>0</v>
      </c>
      <c r="T87" s="93">
        <f>SUM('3:11'!T87)</f>
        <v>0</v>
      </c>
      <c r="U87" s="93">
        <f>SUM('3:11'!U87)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SUM('3:11'!X87)</f>
        <v>0</v>
      </c>
      <c r="Y87" s="93">
        <f>SUM('3:11'!Y87)</f>
        <v>0</v>
      </c>
      <c r="Z87" s="93">
        <f>SUM('3:11'!Z87)</f>
        <v>0</v>
      </c>
      <c r="AA87" s="93">
        <f>SUM('3:11'!AA87)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01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SUM('3:11'!G88)</f>
        <v>0</v>
      </c>
      <c r="H88" s="93">
        <f>SUM('3:11'!H88)</f>
        <v>0</v>
      </c>
      <c r="I88" s="93">
        <f>SUM('3:11'!I88)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SUM('3:11'!N88)</f>
        <v>0</v>
      </c>
      <c r="O88" s="93">
        <f>SUM('3:11'!O88)</f>
        <v>0</v>
      </c>
      <c r="P88" s="93">
        <f>SUM('3:11'!P88)</f>
        <v>0</v>
      </c>
      <c r="Q88" s="93">
        <f>SUM('3:11'!Q88)</f>
        <v>0</v>
      </c>
      <c r="R88" s="93">
        <f>SUM('3:11'!R88)</f>
        <v>0</v>
      </c>
      <c r="S88" s="93">
        <f>SUM('3:11'!S88)</f>
        <v>0</v>
      </c>
      <c r="T88" s="93">
        <f>SUM('3:11'!T88)</f>
        <v>0</v>
      </c>
      <c r="U88" s="93">
        <f>SUM('3:11'!U88)</f>
        <v>0</v>
      </c>
      <c r="V88" s="206">
        <f t="shared" si="31"/>
        <v>0</v>
      </c>
      <c r="W88" s="33" t="str">
        <f t="shared" si="29"/>
        <v/>
      </c>
      <c r="X88" s="93">
        <f>SUM('3:11'!X88)</f>
        <v>0</v>
      </c>
      <c r="Y88" s="93">
        <f>SUM('3:11'!Y88)</f>
        <v>0</v>
      </c>
      <c r="Z88" s="93">
        <f>SUM('3:11'!Z88)</f>
        <v>0</v>
      </c>
      <c r="AA88" s="93">
        <f>SUM('3:11'!AA88)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01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SUM('3:11'!G89)</f>
        <v>0</v>
      </c>
      <c r="H89" s="93">
        <f>SUM('3:11'!H89)</f>
        <v>0</v>
      </c>
      <c r="I89" s="93">
        <f>SUM('3:11'!I89)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SUM('3:11'!N89)</f>
        <v>0</v>
      </c>
      <c r="O89" s="93">
        <f>SUM('3:11'!O89)</f>
        <v>0</v>
      </c>
      <c r="P89" s="93">
        <f>SUM('3:11'!P89)</f>
        <v>0</v>
      </c>
      <c r="Q89" s="93">
        <f>SUM('3:11'!Q89)</f>
        <v>0</v>
      </c>
      <c r="R89" s="93">
        <f>SUM('3:11'!R89)</f>
        <v>0</v>
      </c>
      <c r="S89" s="93">
        <f>SUM('3:11'!S89)</f>
        <v>0</v>
      </c>
      <c r="T89" s="93">
        <f>SUM('3:11'!T89)</f>
        <v>0</v>
      </c>
      <c r="U89" s="93">
        <f>SUM('3:11'!U89)</f>
        <v>0</v>
      </c>
      <c r="V89" s="206">
        <f t="shared" si="31"/>
        <v>0</v>
      </c>
      <c r="W89" s="33" t="str">
        <f t="shared" si="29"/>
        <v/>
      </c>
      <c r="X89" s="93">
        <f>SUM('3:11'!X89)</f>
        <v>0</v>
      </c>
      <c r="Y89" s="93">
        <f>SUM('3:11'!Y89)</f>
        <v>0</v>
      </c>
      <c r="Z89" s="93">
        <f>SUM('3:11'!Z89)</f>
        <v>0</v>
      </c>
      <c r="AA89" s="93">
        <f>SUM('3:11'!AA89)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01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SUM('3:11'!G90)</f>
        <v>213</v>
      </c>
      <c r="H90" s="93">
        <f>SUM('3:11'!H90)</f>
        <v>1071.3900000000001</v>
      </c>
      <c r="I90" s="93">
        <f>SUM('3:11'!I90)</f>
        <v>15.5</v>
      </c>
      <c r="J90" s="31">
        <f t="array" ref="J90">IF(ISERROR(G90/I90),"",G90/I90)</f>
        <v>13.741935483870968</v>
      </c>
      <c r="K90" s="35">
        <f t="array" ref="K90">IF(ISERROR(G90/L90),"",G90/L90)</f>
        <v>22.903225806451612</v>
      </c>
      <c r="L90" s="87">
        <v>9.3000000000000007</v>
      </c>
      <c r="M90" s="36">
        <f t="shared" si="30"/>
        <v>-7.4032258064516121</v>
      </c>
      <c r="N90" s="93">
        <f>SUM('3:11'!N90)</f>
        <v>0</v>
      </c>
      <c r="O90" s="93">
        <f>SUM('3:11'!O90)</f>
        <v>0</v>
      </c>
      <c r="P90" s="93">
        <f>SUM('3:11'!P90)</f>
        <v>0</v>
      </c>
      <c r="Q90" s="93">
        <f>SUM('3:11'!Q90)</f>
        <v>0</v>
      </c>
      <c r="R90" s="93">
        <f>SUM('3:11'!R90)</f>
        <v>0</v>
      </c>
      <c r="S90" s="93">
        <f>SUM('3:11'!S90)</f>
        <v>0</v>
      </c>
      <c r="T90" s="93">
        <f>SUM('3:11'!T90)</f>
        <v>0</v>
      </c>
      <c r="U90" s="93">
        <f>SUM('3:11'!U90)</f>
        <v>0</v>
      </c>
      <c r="V90" s="206">
        <f t="shared" si="31"/>
        <v>0</v>
      </c>
      <c r="W90" s="33">
        <f t="shared" si="29"/>
        <v>0</v>
      </c>
      <c r="X90" s="93">
        <f>SUM('3:11'!X90)</f>
        <v>0</v>
      </c>
      <c r="Y90" s="93">
        <f>SUM('3:11'!Y90)</f>
        <v>0</v>
      </c>
      <c r="Z90" s="93">
        <f>SUM('3:11'!Z90)</f>
        <v>0</v>
      </c>
      <c r="AA90" s="93">
        <f>SUM('3:11'!AA90)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01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SUM('3:11'!G91)</f>
        <v>245</v>
      </c>
      <c r="H91" s="93">
        <f>SUM('3:11'!H91)</f>
        <v>1232.3500000000001</v>
      </c>
      <c r="I91" s="93">
        <f>SUM('3:11'!I91)</f>
        <v>49.8</v>
      </c>
      <c r="J91" s="31">
        <f t="array" ref="J91">IF(ISERROR(G91/I91),"",G91/I91)</f>
        <v>4.9196787148594376</v>
      </c>
      <c r="K91" s="35">
        <f t="array" ref="K91">IF(ISERROR(G91/L91),"",G91/L91)</f>
        <v>26.344086021505376</v>
      </c>
      <c r="L91" s="87">
        <v>9.3000000000000007</v>
      </c>
      <c r="M91" s="36">
        <f t="shared" si="30"/>
        <v>23.455913978494621</v>
      </c>
      <c r="N91" s="93">
        <f>SUM('3:11'!N91)</f>
        <v>0</v>
      </c>
      <c r="O91" s="93">
        <f>SUM('3:11'!O91)</f>
        <v>0</v>
      </c>
      <c r="P91" s="93">
        <f>SUM('3:11'!P91)</f>
        <v>0</v>
      </c>
      <c r="Q91" s="93">
        <f>SUM('3:11'!Q91)</f>
        <v>0</v>
      </c>
      <c r="R91" s="93">
        <f>SUM('3:11'!R91)</f>
        <v>0</v>
      </c>
      <c r="S91" s="93">
        <f>SUM('3:11'!S91)</f>
        <v>0</v>
      </c>
      <c r="T91" s="93">
        <f>SUM('3:11'!T91)</f>
        <v>0</v>
      </c>
      <c r="U91" s="93">
        <f>SUM('3:11'!U91)</f>
        <v>0</v>
      </c>
      <c r="V91" s="206">
        <f t="shared" si="31"/>
        <v>0</v>
      </c>
      <c r="W91" s="33">
        <f t="shared" si="29"/>
        <v>0</v>
      </c>
      <c r="X91" s="93">
        <f>SUM('3:11'!X91)</f>
        <v>0</v>
      </c>
      <c r="Y91" s="93">
        <f>SUM('3:11'!Y91)</f>
        <v>0</v>
      </c>
      <c r="Z91" s="93">
        <f>SUM('3:11'!Z91)</f>
        <v>0</v>
      </c>
      <c r="AA91" s="93">
        <f>SUM('3:11'!AA91)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01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SUM('3:11'!G92)</f>
        <v>233</v>
      </c>
      <c r="H92" s="93">
        <f>SUM('3:11'!H92)</f>
        <v>1171.99</v>
      </c>
      <c r="I92" s="93">
        <f>SUM('3:11'!I92)</f>
        <v>31.3</v>
      </c>
      <c r="J92" s="31">
        <f t="array" ref="J92">IF(ISERROR(G92/I92),"",G92/I92)</f>
        <v>7.4440894568690092</v>
      </c>
      <c r="K92" s="35">
        <f t="array" ref="K92">IF(ISERROR(G92/L92),"",G92/L92)</f>
        <v>25.053763440860212</v>
      </c>
      <c r="L92" s="87">
        <v>9.3000000000000007</v>
      </c>
      <c r="M92" s="36">
        <f t="shared" si="30"/>
        <v>6.2462365591397884</v>
      </c>
      <c r="N92" s="93">
        <f>SUM('3:11'!N92)</f>
        <v>0</v>
      </c>
      <c r="O92" s="93">
        <f>SUM('3:11'!O92)</f>
        <v>0</v>
      </c>
      <c r="P92" s="93">
        <f>SUM('3:11'!P92)</f>
        <v>0</v>
      </c>
      <c r="Q92" s="93">
        <f>SUM('3:11'!Q92)</f>
        <v>0</v>
      </c>
      <c r="R92" s="93">
        <f>SUM('3:11'!R92)</f>
        <v>0</v>
      </c>
      <c r="S92" s="93">
        <f>SUM('3:11'!S92)</f>
        <v>0</v>
      </c>
      <c r="T92" s="93">
        <f>SUM('3:11'!T92)</f>
        <v>0</v>
      </c>
      <c r="U92" s="93">
        <f>SUM('3:11'!U92)</f>
        <v>0</v>
      </c>
      <c r="V92" s="206">
        <f t="shared" si="31"/>
        <v>0</v>
      </c>
      <c r="W92" s="33">
        <f t="shared" si="29"/>
        <v>0</v>
      </c>
      <c r="X92" s="93">
        <f>SUM('3:11'!X92)</f>
        <v>0</v>
      </c>
      <c r="Y92" s="93">
        <f>SUM('3:11'!Y92)</f>
        <v>0</v>
      </c>
      <c r="Z92" s="93">
        <f>SUM('3:11'!Z92)</f>
        <v>0</v>
      </c>
      <c r="AA92" s="93">
        <f>SUM('3:11'!AA92)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01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SUM('3:11'!G93)</f>
        <v>365</v>
      </c>
      <c r="H93" s="93">
        <f>SUM('3:11'!H93)</f>
        <v>1835.95</v>
      </c>
      <c r="I93" s="93">
        <f>SUM('3:11'!I93)</f>
        <v>18.8</v>
      </c>
      <c r="J93" s="31">
        <f t="array" ref="J93">IF(ISERROR(G93/I93),"",G93/I93)</f>
        <v>19.414893617021274</v>
      </c>
      <c r="K93" s="35">
        <f t="array" ref="K93">IF(ISERROR(G93/L93),"",G93/L93)</f>
        <v>39.247311827956985</v>
      </c>
      <c r="L93" s="87">
        <v>9.3000000000000007</v>
      </c>
      <c r="M93" s="36">
        <f t="shared" si="30"/>
        <v>-20.447311827956984</v>
      </c>
      <c r="N93" s="93">
        <f>SUM('3:11'!N93)</f>
        <v>0</v>
      </c>
      <c r="O93" s="93">
        <f>SUM('3:11'!O93)</f>
        <v>0</v>
      </c>
      <c r="P93" s="93">
        <f>SUM('3:11'!P93)</f>
        <v>0</v>
      </c>
      <c r="Q93" s="93">
        <f>SUM('3:11'!Q93)</f>
        <v>0</v>
      </c>
      <c r="R93" s="93">
        <f>SUM('3:11'!R93)</f>
        <v>0</v>
      </c>
      <c r="S93" s="93">
        <f>SUM('3:11'!S93)</f>
        <v>0</v>
      </c>
      <c r="T93" s="93">
        <f>SUM('3:11'!T93)</f>
        <v>0</v>
      </c>
      <c r="U93" s="93">
        <f>SUM('3:11'!U93)</f>
        <v>0</v>
      </c>
      <c r="V93" s="206">
        <f t="shared" si="31"/>
        <v>0</v>
      </c>
      <c r="W93" s="33">
        <f t="shared" si="29"/>
        <v>0</v>
      </c>
      <c r="X93" s="93">
        <f>SUM('3:11'!X93)</f>
        <v>0</v>
      </c>
      <c r="Y93" s="93">
        <f>SUM('3:11'!Y93)</f>
        <v>0</v>
      </c>
      <c r="Z93" s="93">
        <f>SUM('3:11'!Z93)</f>
        <v>0</v>
      </c>
      <c r="AA93" s="93">
        <f>SUM('3:11'!AA93)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01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SUM('3:11'!G94)</f>
        <v>138</v>
      </c>
      <c r="H94" s="93">
        <f>SUM('3:11'!H94)</f>
        <v>694.1400000000001</v>
      </c>
      <c r="I94" s="93">
        <f>SUM('3:11'!I94)</f>
        <v>24.5</v>
      </c>
      <c r="J94" s="31"/>
      <c r="K94" s="35">
        <f t="array" ref="K94">IF(ISERROR(G94/L94),"",G94/L94)</f>
        <v>14.838709677419354</v>
      </c>
      <c r="L94" s="87">
        <v>9.3000000000000007</v>
      </c>
      <c r="M94" s="36">
        <f t="shared" si="30"/>
        <v>9.6612903225806459</v>
      </c>
      <c r="N94" s="93">
        <f>SUM('3:11'!N94)</f>
        <v>0</v>
      </c>
      <c r="O94" s="93">
        <f>SUM('3:11'!O94)</f>
        <v>0</v>
      </c>
      <c r="P94" s="93">
        <f>SUM('3:11'!P94)</f>
        <v>0</v>
      </c>
      <c r="Q94" s="93">
        <f>SUM('3:11'!Q94)</f>
        <v>0</v>
      </c>
      <c r="R94" s="93">
        <f>SUM('3:11'!R94)</f>
        <v>0</v>
      </c>
      <c r="S94" s="93">
        <f>SUM('3:11'!S94)</f>
        <v>0</v>
      </c>
      <c r="T94" s="93">
        <f>SUM('3:11'!T94)</f>
        <v>0</v>
      </c>
      <c r="U94" s="93">
        <f>SUM('3:11'!U94)</f>
        <v>0</v>
      </c>
      <c r="V94" s="207"/>
      <c r="W94" s="33"/>
      <c r="X94" s="93">
        <f>SUM('3:11'!X94)</f>
        <v>0</v>
      </c>
      <c r="Y94" s="93">
        <f>SUM('3:11'!Y94)</f>
        <v>0</v>
      </c>
      <c r="Z94" s="93">
        <f>SUM('3:11'!Z94)</f>
        <v>0</v>
      </c>
      <c r="AA94" s="93">
        <f>SUM('3:11'!AA94)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6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SUM('3:11'!G95)</f>
        <v>0</v>
      </c>
      <c r="H95" s="93">
        <f>SUM('3:11'!H95)</f>
        <v>0</v>
      </c>
      <c r="I95" s="93">
        <f>SUM('3:11'!I95)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SUM('3:11'!N95)</f>
        <v>0</v>
      </c>
      <c r="O95" s="93">
        <f>SUM('3:11'!O95)</f>
        <v>0</v>
      </c>
      <c r="P95" s="93">
        <f>SUM('3:11'!P95)</f>
        <v>0</v>
      </c>
      <c r="Q95" s="93">
        <f>SUM('3:11'!Q95)</f>
        <v>0</v>
      </c>
      <c r="R95" s="93">
        <f>SUM('3:11'!R95)</f>
        <v>0</v>
      </c>
      <c r="S95" s="93">
        <f>SUM('3:11'!S95)</f>
        <v>0</v>
      </c>
      <c r="T95" s="93">
        <f>SUM('3:11'!T95)</f>
        <v>0</v>
      </c>
      <c r="U95" s="93">
        <f>SUM('3:11'!U95)</f>
        <v>0</v>
      </c>
      <c r="V95" s="207">
        <f>SUM(X95:AA95)</f>
        <v>0</v>
      </c>
      <c r="W95" s="33" t="str">
        <f>IF(ISERROR(V95/G95),"",V95/G95)</f>
        <v/>
      </c>
      <c r="X95" s="93">
        <f>SUM('3:11'!X95)</f>
        <v>0</v>
      </c>
      <c r="Y95" s="93">
        <f>SUM('3:11'!Y95)</f>
        <v>0</v>
      </c>
      <c r="Z95" s="93">
        <f>SUM('3:11'!Z95)</f>
        <v>0</v>
      </c>
      <c r="AA95" s="93">
        <f>SUM('3:11'!AA95)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6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SUM('3:11'!G96)</f>
        <v>0</v>
      </c>
      <c r="H96" s="93">
        <f>SUM('3:11'!H96)</f>
        <v>0</v>
      </c>
      <c r="I96" s="93">
        <f>SUM('3:11'!I96)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SUM('3:11'!N96)</f>
        <v>0</v>
      </c>
      <c r="O96" s="93">
        <f>SUM('3:11'!O96)</f>
        <v>0</v>
      </c>
      <c r="P96" s="93">
        <f>SUM('3:11'!P96)</f>
        <v>0</v>
      </c>
      <c r="Q96" s="93">
        <f>SUM('3:11'!Q96)</f>
        <v>0</v>
      </c>
      <c r="R96" s="93">
        <f>SUM('3:11'!R96)</f>
        <v>0</v>
      </c>
      <c r="S96" s="93">
        <f>SUM('3:11'!S96)</f>
        <v>0</v>
      </c>
      <c r="T96" s="93">
        <f>SUM('3:11'!T96)</f>
        <v>0</v>
      </c>
      <c r="U96" s="93">
        <f>SUM('3:11'!U96)</f>
        <v>0</v>
      </c>
      <c r="V96" s="207">
        <f>SUM(X96:AA96)</f>
        <v>0</v>
      </c>
      <c r="W96" s="33" t="str">
        <f>IF(ISERROR(V96/G96),"",V96/G96)</f>
        <v/>
      </c>
      <c r="X96" s="93">
        <f>SUM('3:11'!X96)</f>
        <v>0</v>
      </c>
      <c r="Y96" s="93">
        <f>SUM('3:11'!Y96)</f>
        <v>0</v>
      </c>
      <c r="Z96" s="93">
        <f>SUM('3:11'!Z96)</f>
        <v>0</v>
      </c>
      <c r="AA96" s="93">
        <f>SUM('3:11'!AA96)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6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SUM('3:11'!G97)</f>
        <v>0</v>
      </c>
      <c r="H97" s="93">
        <f>SUM('3:11'!H97)</f>
        <v>0</v>
      </c>
      <c r="I97" s="93">
        <f>SUM('3:11'!I97)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SUM('3:11'!N97)</f>
        <v>0</v>
      </c>
      <c r="O97" s="93">
        <f>SUM('3:11'!O97)</f>
        <v>0</v>
      </c>
      <c r="P97" s="93">
        <f>SUM('3:11'!P97)</f>
        <v>0</v>
      </c>
      <c r="Q97" s="93">
        <f>SUM('3:11'!Q97)</f>
        <v>0</v>
      </c>
      <c r="R97" s="93">
        <f>SUM('3:11'!R97)</f>
        <v>0</v>
      </c>
      <c r="S97" s="93">
        <f>SUM('3:11'!S97)</f>
        <v>0</v>
      </c>
      <c r="T97" s="93">
        <f>SUM('3:11'!T97)</f>
        <v>0</v>
      </c>
      <c r="U97" s="93">
        <f>SUM('3:11'!U97)</f>
        <v>0</v>
      </c>
      <c r="V97" s="207">
        <f>SUM(X97:AA97)</f>
        <v>0</v>
      </c>
      <c r="W97" s="33" t="str">
        <f>IF(ISERROR(V97/G97),"",V97/G97)</f>
        <v/>
      </c>
      <c r="X97" s="93">
        <f>SUM('3:11'!X97)</f>
        <v>0</v>
      </c>
      <c r="Y97" s="93">
        <f>SUM('3:11'!Y97)</f>
        <v>0</v>
      </c>
      <c r="Z97" s="93">
        <f>SUM('3:11'!Z97)</f>
        <v>0</v>
      </c>
      <c r="AA97" s="93">
        <f>SUM('3:11'!AA97)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6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SUM('3:11'!G98)</f>
        <v>0</v>
      </c>
      <c r="H98" s="93">
        <f>SUM('3:11'!H98)</f>
        <v>0</v>
      </c>
      <c r="I98" s="93">
        <f>SUM('3:11'!I98)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SUM('3:11'!N98)</f>
        <v>0</v>
      </c>
      <c r="O98" s="93">
        <f>SUM('3:11'!O98)</f>
        <v>0</v>
      </c>
      <c r="P98" s="93">
        <f>SUM('3:11'!P98)</f>
        <v>0</v>
      </c>
      <c r="Q98" s="93">
        <f>SUM('3:11'!Q98)</f>
        <v>0</v>
      </c>
      <c r="R98" s="93">
        <f>SUM('3:11'!R98)</f>
        <v>0</v>
      </c>
      <c r="S98" s="93">
        <f>SUM('3:11'!S98)</f>
        <v>0</v>
      </c>
      <c r="T98" s="93">
        <f>SUM('3:11'!T98)</f>
        <v>0</v>
      </c>
      <c r="U98" s="93">
        <f>SUM('3:11'!U98)</f>
        <v>0</v>
      </c>
      <c r="V98" s="207">
        <f>SUM(X98:AA98)</f>
        <v>0</v>
      </c>
      <c r="W98" s="33" t="str">
        <f>IF(ISERROR(V98/G98),"",V98/G98)</f>
        <v/>
      </c>
      <c r="X98" s="93">
        <f>SUM('3:11'!X98)</f>
        <v>0</v>
      </c>
      <c r="Y98" s="93">
        <f>SUM('3:11'!Y98)</f>
        <v>0</v>
      </c>
      <c r="Z98" s="93">
        <f>SUM('3:11'!Z98)</f>
        <v>0</v>
      </c>
      <c r="AA98" s="93">
        <f>SUM('3:11'!AA98)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6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SUM('3:11'!G99)</f>
        <v>0</v>
      </c>
      <c r="H99" s="93">
        <f>SUM('3:11'!H99)</f>
        <v>0</v>
      </c>
      <c r="I99" s="93">
        <f>SUM('3:11'!I99)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SUM('3:11'!N99)</f>
        <v>0</v>
      </c>
      <c r="O99" s="93">
        <f>SUM('3:11'!O99)</f>
        <v>0</v>
      </c>
      <c r="P99" s="93">
        <f>SUM('3:11'!P99)</f>
        <v>0</v>
      </c>
      <c r="Q99" s="93">
        <f>SUM('3:11'!Q99)</f>
        <v>0</v>
      </c>
      <c r="R99" s="93">
        <f>SUM('3:11'!R99)</f>
        <v>0</v>
      </c>
      <c r="S99" s="93">
        <f>SUM('3:11'!S99)</f>
        <v>0</v>
      </c>
      <c r="T99" s="93">
        <f>SUM('3:11'!T99)</f>
        <v>0</v>
      </c>
      <c r="U99" s="93">
        <f>SUM('3:11'!U99)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SUM('3:11'!X99)</f>
        <v>0</v>
      </c>
      <c r="Y99" s="93">
        <f>SUM('3:11'!Y99)</f>
        <v>0</v>
      </c>
      <c r="Z99" s="93">
        <f>SUM('3:11'!Z99)</f>
        <v>0</v>
      </c>
      <c r="AA99" s="93">
        <f>SUM('3:11'!AA99)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6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SUM('3:11'!G100)</f>
        <v>0</v>
      </c>
      <c r="H100" s="93">
        <f>SUM('3:11'!H100)</f>
        <v>0</v>
      </c>
      <c r="I100" s="93">
        <f>SUM('3:11'!I100)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SUM('3:11'!N100)</f>
        <v>0</v>
      </c>
      <c r="O100" s="93">
        <f>SUM('3:11'!O100)</f>
        <v>0</v>
      </c>
      <c r="P100" s="93">
        <f>SUM('3:11'!P100)</f>
        <v>0</v>
      </c>
      <c r="Q100" s="93">
        <f>SUM('3:11'!Q100)</f>
        <v>0</v>
      </c>
      <c r="R100" s="93">
        <f>SUM('3:11'!R100)</f>
        <v>0</v>
      </c>
      <c r="S100" s="93">
        <f>SUM('3:11'!S100)</f>
        <v>0</v>
      </c>
      <c r="T100" s="93">
        <f>SUM('3:11'!T100)</f>
        <v>0</v>
      </c>
      <c r="U100" s="93">
        <f>SUM('3:11'!U100)</f>
        <v>0</v>
      </c>
      <c r="V100" s="206">
        <f t="shared" si="33"/>
        <v>0</v>
      </c>
      <c r="W100" s="33" t="str">
        <f t="shared" si="34"/>
        <v/>
      </c>
      <c r="X100" s="93">
        <f>SUM('3:11'!X100)</f>
        <v>0</v>
      </c>
      <c r="Y100" s="93">
        <f>SUM('3:11'!Y100)</f>
        <v>0</v>
      </c>
      <c r="Z100" s="93">
        <f>SUM('3:11'!Z100)</f>
        <v>0</v>
      </c>
      <c r="AA100" s="93">
        <f>SUM('3:11'!AA100)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6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SUM('3:11'!G101)</f>
        <v>0</v>
      </c>
      <c r="H101" s="93">
        <f>SUM('3:11'!H101)</f>
        <v>0</v>
      </c>
      <c r="I101" s="93">
        <f>SUM('3:11'!I101)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SUM('3:11'!N101)</f>
        <v>0</v>
      </c>
      <c r="O101" s="93">
        <f>SUM('3:11'!O101)</f>
        <v>0</v>
      </c>
      <c r="P101" s="93">
        <f>SUM('3:11'!P101)</f>
        <v>0</v>
      </c>
      <c r="Q101" s="93">
        <f>SUM('3:11'!Q101)</f>
        <v>0</v>
      </c>
      <c r="R101" s="93">
        <f>SUM('3:11'!R101)</f>
        <v>0</v>
      </c>
      <c r="S101" s="93">
        <f>SUM('3:11'!S101)</f>
        <v>0</v>
      </c>
      <c r="T101" s="93">
        <f>SUM('3:11'!T101)</f>
        <v>0</v>
      </c>
      <c r="U101" s="93">
        <f>SUM('3:11'!U101)</f>
        <v>0</v>
      </c>
      <c r="V101" s="206">
        <f t="shared" si="33"/>
        <v>0</v>
      </c>
      <c r="W101" s="33" t="str">
        <f t="shared" si="34"/>
        <v/>
      </c>
      <c r="X101" s="93">
        <f>SUM('3:11'!X101)</f>
        <v>0</v>
      </c>
      <c r="Y101" s="93">
        <f>SUM('3:11'!Y101)</f>
        <v>0</v>
      </c>
      <c r="Z101" s="93">
        <f>SUM('3:11'!Z101)</f>
        <v>0</v>
      </c>
      <c r="AA101" s="93">
        <f>SUM('3:11'!AA101)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6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SUM('3:11'!G102)</f>
        <v>0</v>
      </c>
      <c r="H102" s="93">
        <f>SUM('3:11'!H102)</f>
        <v>0</v>
      </c>
      <c r="I102" s="93">
        <f>SUM('3:11'!I102)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SUM('3:11'!N102)</f>
        <v>0</v>
      </c>
      <c r="O102" s="93">
        <f>SUM('3:11'!O102)</f>
        <v>0</v>
      </c>
      <c r="P102" s="93">
        <f>SUM('3:11'!P102)</f>
        <v>0</v>
      </c>
      <c r="Q102" s="93">
        <f>SUM('3:11'!Q102)</f>
        <v>0</v>
      </c>
      <c r="R102" s="93">
        <f>SUM('3:11'!R102)</f>
        <v>0</v>
      </c>
      <c r="S102" s="93">
        <f>SUM('3:11'!S102)</f>
        <v>0</v>
      </c>
      <c r="T102" s="93">
        <f>SUM('3:11'!T102)</f>
        <v>0</v>
      </c>
      <c r="U102" s="93">
        <f>SUM('3:11'!U102)</f>
        <v>0</v>
      </c>
      <c r="V102" s="206">
        <f t="shared" si="33"/>
        <v>0</v>
      </c>
      <c r="W102" s="33" t="str">
        <f t="shared" si="34"/>
        <v/>
      </c>
      <c r="X102" s="93">
        <f>SUM('3:11'!X102)</f>
        <v>0</v>
      </c>
      <c r="Y102" s="93">
        <f>SUM('3:11'!Y102)</f>
        <v>0</v>
      </c>
      <c r="Z102" s="93">
        <f>SUM('3:11'!Z102)</f>
        <v>0</v>
      </c>
      <c r="AA102" s="93">
        <f>SUM('3:11'!AA102)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6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SUM('3:11'!G103)</f>
        <v>0</v>
      </c>
      <c r="H103" s="93">
        <f>SUM('3:11'!H103)</f>
        <v>0</v>
      </c>
      <c r="I103" s="93">
        <f>SUM('3:11'!I103)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SUM('3:11'!N103)</f>
        <v>0</v>
      </c>
      <c r="O103" s="93">
        <f>SUM('3:11'!O103)</f>
        <v>0</v>
      </c>
      <c r="P103" s="93">
        <f>SUM('3:11'!P103)</f>
        <v>0</v>
      </c>
      <c r="Q103" s="93">
        <f>SUM('3:11'!Q103)</f>
        <v>0</v>
      </c>
      <c r="R103" s="93">
        <f>SUM('3:11'!R103)</f>
        <v>0</v>
      </c>
      <c r="S103" s="93">
        <f>SUM('3:11'!S103)</f>
        <v>0</v>
      </c>
      <c r="T103" s="93">
        <f>SUM('3:11'!T103)</f>
        <v>0</v>
      </c>
      <c r="U103" s="93">
        <f>SUM('3:11'!U103)</f>
        <v>0</v>
      </c>
      <c r="V103" s="206">
        <f t="shared" si="33"/>
        <v>0</v>
      </c>
      <c r="W103" s="33" t="str">
        <f t="shared" si="34"/>
        <v/>
      </c>
      <c r="X103" s="93">
        <f>SUM('3:11'!X103)</f>
        <v>0</v>
      </c>
      <c r="Y103" s="93">
        <f>SUM('3:11'!Y103)</f>
        <v>0</v>
      </c>
      <c r="Z103" s="93">
        <f>SUM('3:11'!Z103)</f>
        <v>0</v>
      </c>
      <c r="AA103" s="93">
        <f>SUM('3:11'!AA103)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6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SUM('3:11'!G104)</f>
        <v>0</v>
      </c>
      <c r="H104" s="93">
        <f>SUM('3:11'!H104)</f>
        <v>0</v>
      </c>
      <c r="I104" s="93">
        <f>SUM('3:11'!I104)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SUM('3:11'!N104)</f>
        <v>0</v>
      </c>
      <c r="O104" s="93">
        <f>SUM('3:11'!O104)</f>
        <v>0</v>
      </c>
      <c r="P104" s="93">
        <f>SUM('3:11'!P104)</f>
        <v>0</v>
      </c>
      <c r="Q104" s="93">
        <f>SUM('3:11'!Q104)</f>
        <v>0</v>
      </c>
      <c r="R104" s="93">
        <f>SUM('3:11'!R104)</f>
        <v>0</v>
      </c>
      <c r="S104" s="93">
        <f>SUM('3:11'!S104)</f>
        <v>0</v>
      </c>
      <c r="T104" s="93">
        <f>SUM('3:11'!T104)</f>
        <v>0</v>
      </c>
      <c r="U104" s="93">
        <f>SUM('3:11'!U104)</f>
        <v>0</v>
      </c>
      <c r="V104" s="206">
        <f t="shared" si="33"/>
        <v>0</v>
      </c>
      <c r="W104" s="33" t="str">
        <f t="shared" si="34"/>
        <v/>
      </c>
      <c r="X104" s="93">
        <f>SUM('3:11'!X104)</f>
        <v>0</v>
      </c>
      <c r="Y104" s="93">
        <f>SUM('3:11'!Y104)</f>
        <v>0</v>
      </c>
      <c r="Z104" s="93">
        <f>SUM('3:11'!Z104)</f>
        <v>0</v>
      </c>
      <c r="AA104" s="93">
        <f>SUM('3:11'!AA104)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6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SUM('3:11'!G105)</f>
        <v>0</v>
      </c>
      <c r="H105" s="93">
        <f>SUM('3:11'!H105)</f>
        <v>0</v>
      </c>
      <c r="I105" s="93">
        <f>SUM('3:11'!I105)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SUM('3:11'!N105)</f>
        <v>0</v>
      </c>
      <c r="O105" s="93">
        <f>SUM('3:11'!O105)</f>
        <v>0</v>
      </c>
      <c r="P105" s="93">
        <f>SUM('3:11'!P105)</f>
        <v>0</v>
      </c>
      <c r="Q105" s="93">
        <f>SUM('3:11'!Q105)</f>
        <v>0</v>
      </c>
      <c r="R105" s="93">
        <f>SUM('3:11'!R105)</f>
        <v>0</v>
      </c>
      <c r="S105" s="93">
        <f>SUM('3:11'!S105)</f>
        <v>0</v>
      </c>
      <c r="T105" s="93">
        <f>SUM('3:11'!T105)</f>
        <v>0</v>
      </c>
      <c r="U105" s="93">
        <f>SUM('3:11'!U105)</f>
        <v>0</v>
      </c>
      <c r="V105" s="206">
        <f t="shared" si="33"/>
        <v>0</v>
      </c>
      <c r="W105" s="33" t="str">
        <f t="shared" si="34"/>
        <v/>
      </c>
      <c r="X105" s="93">
        <f>SUM('3:11'!X105)</f>
        <v>0</v>
      </c>
      <c r="Y105" s="93">
        <f>SUM('3:11'!Y105)</f>
        <v>0</v>
      </c>
      <c r="Z105" s="93">
        <f>SUM('3:11'!Z105)</f>
        <v>0</v>
      </c>
      <c r="AA105" s="93">
        <f>SUM('3:11'!AA105)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6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SUM('3:11'!G106)</f>
        <v>0</v>
      </c>
      <c r="H106" s="93">
        <f>SUM('3:11'!H106)</f>
        <v>0</v>
      </c>
      <c r="I106" s="93">
        <f>SUM('3:11'!I106)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SUM('3:11'!N106)</f>
        <v>0</v>
      </c>
      <c r="O106" s="93">
        <f>SUM('3:11'!O106)</f>
        <v>0</v>
      </c>
      <c r="P106" s="93">
        <f>SUM('3:11'!P106)</f>
        <v>0</v>
      </c>
      <c r="Q106" s="93">
        <f>SUM('3:11'!Q106)</f>
        <v>0</v>
      </c>
      <c r="R106" s="93">
        <f>SUM('3:11'!R106)</f>
        <v>0</v>
      </c>
      <c r="S106" s="93">
        <f>SUM('3:11'!S106)</f>
        <v>0</v>
      </c>
      <c r="T106" s="93">
        <f>SUM('3:11'!T106)</f>
        <v>0</v>
      </c>
      <c r="U106" s="93">
        <f>SUM('3:11'!U106)</f>
        <v>0</v>
      </c>
      <c r="V106" s="206">
        <f t="shared" si="33"/>
        <v>0</v>
      </c>
      <c r="W106" s="33" t="str">
        <f t="shared" si="34"/>
        <v/>
      </c>
      <c r="X106" s="93">
        <f>SUM('3:11'!X106)</f>
        <v>0</v>
      </c>
      <c r="Y106" s="93">
        <f>SUM('3:11'!Y106)</f>
        <v>0</v>
      </c>
      <c r="Z106" s="93">
        <f>SUM('3:11'!Z106)</f>
        <v>0</v>
      </c>
      <c r="AA106" s="93">
        <f>SUM('3:11'!AA106)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01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SUM('3:11'!G107)</f>
        <v>0</v>
      </c>
      <c r="H107" s="93">
        <f>SUM('3:11'!H107)</f>
        <v>0</v>
      </c>
      <c r="I107" s="93">
        <f>SUM('3:11'!I107)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SUM('3:11'!N107)</f>
        <v>0</v>
      </c>
      <c r="O107" s="93">
        <f>SUM('3:11'!O107)</f>
        <v>0</v>
      </c>
      <c r="P107" s="93">
        <f>SUM('3:11'!P107)</f>
        <v>0</v>
      </c>
      <c r="Q107" s="93">
        <f>SUM('3:11'!Q107)</f>
        <v>0</v>
      </c>
      <c r="R107" s="93">
        <f>SUM('3:11'!R107)</f>
        <v>0</v>
      </c>
      <c r="S107" s="93">
        <f>SUM('3:11'!S107)</f>
        <v>0</v>
      </c>
      <c r="T107" s="93">
        <f>SUM('3:11'!T107)</f>
        <v>0</v>
      </c>
      <c r="U107" s="93">
        <f>SUM('3:11'!U107)</f>
        <v>0</v>
      </c>
      <c r="V107" s="206"/>
      <c r="W107" s="33"/>
      <c r="X107" s="93">
        <f>SUM('3:11'!X107)</f>
        <v>0</v>
      </c>
      <c r="Y107" s="93">
        <f>SUM('3:11'!Y107)</f>
        <v>0</v>
      </c>
      <c r="Z107" s="93">
        <f>SUM('3:11'!Z107)</f>
        <v>0</v>
      </c>
      <c r="AA107" s="93">
        <f>SUM('3:11'!AA107)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01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SUM('3:11'!G108)</f>
        <v>0</v>
      </c>
      <c r="H108" s="93">
        <f>SUM('3:11'!H108)</f>
        <v>0</v>
      </c>
      <c r="I108" s="93">
        <f>SUM('3:11'!I108)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SUM('3:11'!N108)</f>
        <v>0</v>
      </c>
      <c r="O108" s="93">
        <f>SUM('3:11'!O108)</f>
        <v>0</v>
      </c>
      <c r="P108" s="93">
        <f>SUM('3:11'!P108)</f>
        <v>0</v>
      </c>
      <c r="Q108" s="93">
        <f>SUM('3:11'!Q108)</f>
        <v>0</v>
      </c>
      <c r="R108" s="93">
        <f>SUM('3:11'!R108)</f>
        <v>0</v>
      </c>
      <c r="S108" s="93">
        <f>SUM('3:11'!S108)</f>
        <v>0</v>
      </c>
      <c r="T108" s="93">
        <f>SUM('3:11'!T108)</f>
        <v>0</v>
      </c>
      <c r="U108" s="93">
        <f>SUM('3:11'!U108)</f>
        <v>0</v>
      </c>
      <c r="V108" s="206"/>
      <c r="W108" s="33"/>
      <c r="X108" s="93">
        <f>SUM('3:11'!X108)</f>
        <v>0</v>
      </c>
      <c r="Y108" s="93">
        <f>SUM('3:11'!Y108)</f>
        <v>0</v>
      </c>
      <c r="Z108" s="93">
        <f>SUM('3:11'!Z108)</f>
        <v>0</v>
      </c>
      <c r="AA108" s="93">
        <f>SUM('3:11'!AA108)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01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SUM('3:11'!G109)</f>
        <v>0</v>
      </c>
      <c r="H109" s="93">
        <f>SUM('3:11'!H109)</f>
        <v>0</v>
      </c>
      <c r="I109" s="93">
        <f>SUM('3:11'!I109)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SUM('3:11'!N109)</f>
        <v>0</v>
      </c>
      <c r="O109" s="93">
        <f>SUM('3:11'!O109)</f>
        <v>0</v>
      </c>
      <c r="P109" s="93">
        <f>SUM('3:11'!P109)</f>
        <v>0</v>
      </c>
      <c r="Q109" s="93">
        <f>SUM('3:11'!Q109)</f>
        <v>0</v>
      </c>
      <c r="R109" s="93">
        <f>SUM('3:11'!R109)</f>
        <v>0</v>
      </c>
      <c r="S109" s="93">
        <f>SUM('3:11'!S109)</f>
        <v>0</v>
      </c>
      <c r="T109" s="93">
        <f>SUM('3:11'!T109)</f>
        <v>0</v>
      </c>
      <c r="U109" s="93">
        <f>SUM('3:11'!U109)</f>
        <v>0</v>
      </c>
      <c r="V109" s="206"/>
      <c r="W109" s="33"/>
      <c r="X109" s="93">
        <f>SUM('3:11'!X109)</f>
        <v>0</v>
      </c>
      <c r="Y109" s="93">
        <f>SUM('3:11'!Y109)</f>
        <v>0</v>
      </c>
      <c r="Z109" s="93">
        <f>SUM('3:11'!Z109)</f>
        <v>0</v>
      </c>
      <c r="AA109" s="93">
        <f>SUM('3:11'!AA109)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01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SUM('3:11'!G110)</f>
        <v>0</v>
      </c>
      <c r="H110" s="93">
        <f>SUM('3:11'!H110)</f>
        <v>0</v>
      </c>
      <c r="I110" s="93">
        <f>SUM('3:11'!I110)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SUM('3:11'!N110)</f>
        <v>0</v>
      </c>
      <c r="O110" s="93">
        <f>SUM('3:11'!O110)</f>
        <v>0</v>
      </c>
      <c r="P110" s="93">
        <f>SUM('3:11'!P110)</f>
        <v>0</v>
      </c>
      <c r="Q110" s="93">
        <f>SUM('3:11'!Q110)</f>
        <v>0</v>
      </c>
      <c r="R110" s="93">
        <f>SUM('3:11'!R110)</f>
        <v>0</v>
      </c>
      <c r="S110" s="93">
        <f>SUM('3:11'!S110)</f>
        <v>0</v>
      </c>
      <c r="T110" s="93">
        <f>SUM('3:11'!T110)</f>
        <v>0</v>
      </c>
      <c r="U110" s="93">
        <f>SUM('3:11'!U110)</f>
        <v>0</v>
      </c>
      <c r="V110" s="206"/>
      <c r="W110" s="33"/>
      <c r="X110" s="93">
        <f>SUM('3:11'!X110)</f>
        <v>0</v>
      </c>
      <c r="Y110" s="93">
        <f>SUM('3:11'!Y110)</f>
        <v>0</v>
      </c>
      <c r="Z110" s="93">
        <f>SUM('3:11'!Z110)</f>
        <v>0</v>
      </c>
      <c r="AA110" s="93">
        <f>SUM('3:11'!AA110)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01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SUM('3:11'!G111)</f>
        <v>0</v>
      </c>
      <c r="H111" s="93">
        <f>SUM('3:11'!H111)</f>
        <v>0</v>
      </c>
      <c r="I111" s="93">
        <f>SUM('3:11'!I111)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SUM('3:11'!N111)</f>
        <v>0</v>
      </c>
      <c r="O111" s="93">
        <f>SUM('3:11'!O111)</f>
        <v>0</v>
      </c>
      <c r="P111" s="93">
        <f>SUM('3:11'!P111)</f>
        <v>0</v>
      </c>
      <c r="Q111" s="93">
        <f>SUM('3:11'!Q111)</f>
        <v>0</v>
      </c>
      <c r="R111" s="93">
        <f>SUM('3:11'!R111)</f>
        <v>0</v>
      </c>
      <c r="S111" s="93">
        <f>SUM('3:11'!S111)</f>
        <v>0</v>
      </c>
      <c r="T111" s="93">
        <f>SUM('3:11'!T111)</f>
        <v>0</v>
      </c>
      <c r="U111" s="93">
        <f>SUM('3:11'!U111)</f>
        <v>0</v>
      </c>
      <c r="V111" s="206"/>
      <c r="W111" s="33"/>
      <c r="X111" s="93">
        <f>SUM('3:11'!X111)</f>
        <v>0</v>
      </c>
      <c r="Y111" s="93">
        <f>SUM('3:11'!Y111)</f>
        <v>0</v>
      </c>
      <c r="Z111" s="93">
        <f>SUM('3:11'!Z111)</f>
        <v>0</v>
      </c>
      <c r="AA111" s="93">
        <f>SUM('3:11'!AA111)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01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SUM('3:11'!G112)</f>
        <v>0</v>
      </c>
      <c r="H112" s="93">
        <f>SUM('3:11'!H112)</f>
        <v>0</v>
      </c>
      <c r="I112" s="93">
        <f>SUM('3:11'!I112)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SUM('3:11'!N112)</f>
        <v>0</v>
      </c>
      <c r="O112" s="93">
        <f>SUM('3:11'!O112)</f>
        <v>0</v>
      </c>
      <c r="P112" s="93">
        <f>SUM('3:11'!P112)</f>
        <v>0</v>
      </c>
      <c r="Q112" s="93">
        <f>SUM('3:11'!Q112)</f>
        <v>0</v>
      </c>
      <c r="R112" s="93">
        <f>SUM('3:11'!R112)</f>
        <v>0</v>
      </c>
      <c r="S112" s="93">
        <f>SUM('3:11'!S112)</f>
        <v>0</v>
      </c>
      <c r="T112" s="93">
        <f>SUM('3:11'!T112)</f>
        <v>0</v>
      </c>
      <c r="U112" s="93">
        <f>SUM('3:11'!U112)</f>
        <v>0</v>
      </c>
      <c r="V112" s="206"/>
      <c r="W112" s="33"/>
      <c r="X112" s="93">
        <f>SUM('3:11'!X112)</f>
        <v>0</v>
      </c>
      <c r="Y112" s="93">
        <f>SUM('3:11'!Y112)</f>
        <v>0</v>
      </c>
      <c r="Z112" s="93">
        <f>SUM('3:11'!Z112)</f>
        <v>0</v>
      </c>
      <c r="AA112" s="93">
        <f>SUM('3:11'!AA112)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01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SUM('3:11'!G113)</f>
        <v>376</v>
      </c>
      <c r="H113" s="93">
        <f>SUM('3:11'!H113)</f>
        <v>1902.56</v>
      </c>
      <c r="I113" s="93">
        <f>SUM('3:11'!I113)</f>
        <v>17.5</v>
      </c>
      <c r="J113" s="31">
        <f t="array" ref="J113">IF(ISERROR(G113/I113),"",G113/I113)</f>
        <v>21.485714285714284</v>
      </c>
      <c r="K113" s="35">
        <f t="array" ref="K113">IF(ISERROR(G113/L113),"",G113/L113)</f>
        <v>24.258064516129032</v>
      </c>
      <c r="L113" s="87">
        <v>15.5</v>
      </c>
      <c r="M113" s="36">
        <f t="shared" si="32"/>
        <v>-6.758064516129032</v>
      </c>
      <c r="N113" s="93">
        <f>SUM('3:11'!N113)</f>
        <v>0</v>
      </c>
      <c r="O113" s="93">
        <f>SUM('3:11'!O113)</f>
        <v>0</v>
      </c>
      <c r="P113" s="93">
        <f>SUM('3:11'!P113)</f>
        <v>0</v>
      </c>
      <c r="Q113" s="93">
        <f>SUM('3:11'!Q113)</f>
        <v>0</v>
      </c>
      <c r="R113" s="93">
        <f>SUM('3:11'!R113)</f>
        <v>0</v>
      </c>
      <c r="S113" s="93">
        <f>SUM('3:11'!S113)</f>
        <v>0</v>
      </c>
      <c r="T113" s="93">
        <f>SUM('3:11'!T113)</f>
        <v>0</v>
      </c>
      <c r="U113" s="93">
        <f>SUM('3:11'!U113)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SUM('3:11'!X113)</f>
        <v>0</v>
      </c>
      <c r="Y113" s="93">
        <f>SUM('3:11'!Y113)</f>
        <v>0</v>
      </c>
      <c r="Z113" s="93">
        <f>SUM('3:11'!Z113)</f>
        <v>0</v>
      </c>
      <c r="AA113" s="93">
        <f>SUM('3:11'!AA113)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01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SUM('3:11'!G114)</f>
        <v>308</v>
      </c>
      <c r="H114" s="93">
        <f>SUM('3:11'!H114)</f>
        <v>1558.4799999999998</v>
      </c>
      <c r="I114" s="93">
        <f>SUM('3:11'!I114)</f>
        <v>36</v>
      </c>
      <c r="J114" s="31">
        <f t="array" ref="J114">IF(ISERROR(G114/I114),"",G114/I114)</f>
        <v>8.5555555555555554</v>
      </c>
      <c r="K114" s="35">
        <f t="array" ref="K114">IF(ISERROR(G114/L114),"",G114/L114)</f>
        <v>19.870967741935484</v>
      </c>
      <c r="L114" s="87">
        <v>15.5</v>
      </c>
      <c r="M114" s="36">
        <f t="shared" si="32"/>
        <v>16.129032258064516</v>
      </c>
      <c r="N114" s="93">
        <f>SUM('3:11'!N114)</f>
        <v>0</v>
      </c>
      <c r="O114" s="93">
        <f>SUM('3:11'!O114)</f>
        <v>0</v>
      </c>
      <c r="P114" s="93">
        <f>SUM('3:11'!P114)</f>
        <v>0</v>
      </c>
      <c r="Q114" s="93">
        <f>SUM('3:11'!Q114)</f>
        <v>0</v>
      </c>
      <c r="R114" s="93">
        <f>SUM('3:11'!R114)</f>
        <v>0</v>
      </c>
      <c r="S114" s="93">
        <f>SUM('3:11'!S114)</f>
        <v>0</v>
      </c>
      <c r="T114" s="93">
        <f>SUM('3:11'!T114)</f>
        <v>0</v>
      </c>
      <c r="U114" s="93">
        <f>SUM('3:11'!U114)</f>
        <v>0</v>
      </c>
      <c r="V114" s="206">
        <f t="shared" si="35"/>
        <v>0</v>
      </c>
      <c r="W114" s="33">
        <f t="shared" si="36"/>
        <v>0</v>
      </c>
      <c r="X114" s="93">
        <f>SUM('3:11'!X114)</f>
        <v>0</v>
      </c>
      <c r="Y114" s="93">
        <f>SUM('3:11'!Y114)</f>
        <v>0</v>
      </c>
      <c r="Z114" s="93">
        <f>SUM('3:11'!Z114)</f>
        <v>0</v>
      </c>
      <c r="AA114" s="93">
        <f>SUM('3:11'!AA114)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01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SUM('3:11'!G115)</f>
        <v>0</v>
      </c>
      <c r="H115" s="93">
        <f>SUM('3:11'!H115)</f>
        <v>0</v>
      </c>
      <c r="I115" s="93">
        <f>SUM('3:11'!I115)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01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SUM('3:11'!G116)</f>
        <v>782</v>
      </c>
      <c r="H116" s="93">
        <f>SUM('3:11'!H116)</f>
        <v>3910</v>
      </c>
      <c r="I116" s="93">
        <f>SUM('3:11'!I116)</f>
        <v>36</v>
      </c>
      <c r="J116" s="31"/>
      <c r="K116" s="35">
        <f t="array" ref="K116">IF(ISERROR(G116/L116),"",G116/L116)</f>
        <v>32.583333333333336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01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SUM('3:11'!G117)</f>
        <v>343</v>
      </c>
      <c r="H117" s="93">
        <f>SUM('3:11'!H117)</f>
        <v>1715</v>
      </c>
      <c r="I117" s="93">
        <f>SUM('3:11'!I117)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01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SUM('3:11'!G118)</f>
        <v>481</v>
      </c>
      <c r="H118" s="93">
        <f>SUM('3:11'!H118)</f>
        <v>2438.67</v>
      </c>
      <c r="I118" s="93">
        <f>SUM('3:11'!I118)</f>
        <v>31</v>
      </c>
      <c r="J118" s="31">
        <f t="array" ref="J118">IF(ISERROR(G118/I118),"",G118/I118)</f>
        <v>15.516129032258064</v>
      </c>
      <c r="K118" s="35">
        <f t="array" ref="K118">IF(ISERROR(G118/L118),"",G118/L118)</f>
        <v>53.444444444444443</v>
      </c>
      <c r="L118" s="87">
        <v>9</v>
      </c>
      <c r="M118" s="36">
        <f t="shared" ref="M118:M120" si="37">IF(ISERROR(I118-K118),"",I118-K118)</f>
        <v>-22.444444444444443</v>
      </c>
      <c r="N118" s="93">
        <f>SUM('3:11'!N118)</f>
        <v>0</v>
      </c>
      <c r="O118" s="93">
        <f>SUM('3:11'!O118)</f>
        <v>0</v>
      </c>
      <c r="P118" s="93">
        <f>SUM('3:11'!P118)</f>
        <v>0</v>
      </c>
      <c r="Q118" s="93">
        <f>SUM('3:11'!Q118)</f>
        <v>0</v>
      </c>
      <c r="R118" s="93">
        <f>SUM('3:11'!R118)</f>
        <v>0</v>
      </c>
      <c r="S118" s="93">
        <f>SUM('3:11'!S118)</f>
        <v>0</v>
      </c>
      <c r="T118" s="93">
        <f>SUM('3:11'!T118)</f>
        <v>0</v>
      </c>
      <c r="U118" s="93">
        <f>SUM('3:11'!U118)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SUM('3:11'!X118)</f>
        <v>0</v>
      </c>
      <c r="Y118" s="93">
        <f>SUM('3:11'!Y118)</f>
        <v>0</v>
      </c>
      <c r="Z118" s="93">
        <f>SUM('3:11'!Z118)</f>
        <v>0</v>
      </c>
      <c r="AA118" s="93">
        <f>SUM('3:11'!AA118)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01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SUM('3:11'!G119)</f>
        <v>1062</v>
      </c>
      <c r="H119" s="93">
        <f>SUM('3:11'!H119)</f>
        <v>5384.34</v>
      </c>
      <c r="I119" s="93">
        <f>SUM('3:11'!I119)</f>
        <v>28.5</v>
      </c>
      <c r="J119" s="31">
        <f t="array" ref="J119">IF(ISERROR(G119/I119),"",G119/I119)</f>
        <v>37.263157894736842</v>
      </c>
      <c r="K119" s="35">
        <f t="array" ref="K119">IF(ISERROR(G119/L119),"",G119/L119)</f>
        <v>118</v>
      </c>
      <c r="L119" s="87">
        <v>9</v>
      </c>
      <c r="M119" s="36">
        <f t="shared" si="37"/>
        <v>-89.5</v>
      </c>
      <c r="N119" s="93">
        <f>SUM('3:11'!N119)</f>
        <v>0</v>
      </c>
      <c r="O119" s="93">
        <f>SUM('3:11'!O119)</f>
        <v>0</v>
      </c>
      <c r="P119" s="93">
        <f>SUM('3:11'!P119)</f>
        <v>0</v>
      </c>
      <c r="Q119" s="93">
        <f>SUM('3:11'!Q119)</f>
        <v>0</v>
      </c>
      <c r="R119" s="93">
        <f>SUM('3:11'!R119)</f>
        <v>0</v>
      </c>
      <c r="S119" s="93">
        <f>SUM('3:11'!S119)</f>
        <v>0</v>
      </c>
      <c r="T119" s="93">
        <f>SUM('3:11'!T119)</f>
        <v>0</v>
      </c>
      <c r="U119" s="93">
        <f>SUM('3:11'!U119)</f>
        <v>0</v>
      </c>
      <c r="V119" s="206">
        <f t="shared" si="38"/>
        <v>0</v>
      </c>
      <c r="W119" s="33">
        <f>IF(ISERROR(V119/G119),"",V119/G119)</f>
        <v>0</v>
      </c>
      <c r="X119" s="93">
        <f>SUM('3:11'!X119)</f>
        <v>0</v>
      </c>
      <c r="Y119" s="93">
        <f>SUM('3:11'!Y119)</f>
        <v>0</v>
      </c>
      <c r="Z119" s="93">
        <f>SUM('3:11'!Z119)</f>
        <v>0</v>
      </c>
      <c r="AA119" s="93">
        <f>SUM('3:11'!AA119)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01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SUM('3:11'!G120)</f>
        <v>1195</v>
      </c>
      <c r="H120" s="93">
        <f>SUM('3:11'!H120)</f>
        <v>6046.7000000000007</v>
      </c>
      <c r="I120" s="93">
        <f>SUM('3:11'!I120)</f>
        <v>59</v>
      </c>
      <c r="J120" s="31">
        <f t="array" ref="J120">IF(ISERROR(G120/I120),"",G120/I120)</f>
        <v>20.254237288135592</v>
      </c>
      <c r="K120" s="341">
        <f t="array" ref="K120">IF(ISERROR(G120/L120),"",G120/L120)</f>
        <v>132.77777777777777</v>
      </c>
      <c r="L120" s="87">
        <v>9</v>
      </c>
      <c r="M120" s="36">
        <f t="shared" si="37"/>
        <v>-73.777777777777771</v>
      </c>
      <c r="N120" s="93">
        <f>SUM('3:11'!N120)</f>
        <v>0</v>
      </c>
      <c r="O120" s="93">
        <f>SUM('3:11'!O120)</f>
        <v>0</v>
      </c>
      <c r="P120" s="93">
        <f>SUM('3:11'!P120)</f>
        <v>0</v>
      </c>
      <c r="Q120" s="93">
        <f>SUM('3:11'!Q120)</f>
        <v>0</v>
      </c>
      <c r="R120" s="93">
        <f>SUM('3:11'!R120)</f>
        <v>0</v>
      </c>
      <c r="S120" s="93">
        <f>SUM('3:11'!S120)</f>
        <v>0</v>
      </c>
      <c r="T120" s="93">
        <f>SUM('3:11'!T120)</f>
        <v>0</v>
      </c>
      <c r="U120" s="93">
        <f>SUM('3:11'!U120)</f>
        <v>0</v>
      </c>
      <c r="V120" s="206">
        <f t="shared" si="38"/>
        <v>0</v>
      </c>
      <c r="W120" s="33">
        <f>IF(ISERROR(V120/G120),"",V120/G120)</f>
        <v>0</v>
      </c>
      <c r="X120" s="93">
        <f>SUM('3:11'!X120)</f>
        <v>0</v>
      </c>
      <c r="Y120" s="93">
        <f>SUM('3:11'!Y120)</f>
        <v>0</v>
      </c>
      <c r="Z120" s="93">
        <f>SUM('3:11'!Z120)</f>
        <v>0</v>
      </c>
      <c r="AA120" s="93">
        <f>SUM('3:11'!AA120)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93" t="s">
        <v>92</v>
      </c>
      <c r="B121" s="594"/>
      <c r="C121" s="344" t="s">
        <v>71</v>
      </c>
      <c r="D121" s="20"/>
      <c r="E121" s="20"/>
      <c r="F121" s="32"/>
      <c r="G121" s="99">
        <f>SUM(G87:G120)</f>
        <v>5741</v>
      </c>
      <c r="H121" s="30">
        <f>SUM(H87:H120)</f>
        <v>28961.57</v>
      </c>
      <c r="I121" s="30">
        <f>SUM(I87:I120)</f>
        <v>363.9</v>
      </c>
      <c r="J121" s="31">
        <f t="array" ref="J121">IF(ISERROR(G121/I121),"",G121/I121)</f>
        <v>15.776312173674087</v>
      </c>
      <c r="K121" s="30">
        <f>SUM(K87:K120)</f>
        <v>523.61335125448022</v>
      </c>
      <c r="L121" s="98"/>
      <c r="M121" s="89">
        <f t="shared" ref="M121:V121" si="40">SUM(M87:M120)</f>
        <v>-164.83835125448027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01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SUM('3:11'!G122)</f>
        <v>0</v>
      </c>
      <c r="H122" s="93">
        <f>SUM('3:11'!H122)</f>
        <v>0</v>
      </c>
      <c r="I122" s="93">
        <f>SUM('3:11'!I122)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SUM('3:11'!N122)</f>
        <v>0</v>
      </c>
      <c r="O122" s="93">
        <f>SUM('3:11'!O122)</f>
        <v>0</v>
      </c>
      <c r="P122" s="93">
        <f>SUM('3:11'!P122)</f>
        <v>0</v>
      </c>
      <c r="Q122" s="93">
        <f>SUM('3:11'!Q122)</f>
        <v>0</v>
      </c>
      <c r="R122" s="93">
        <f>SUM('3:11'!R122)</f>
        <v>0</v>
      </c>
      <c r="S122" s="93">
        <f>SUM('3:11'!S122)</f>
        <v>0</v>
      </c>
      <c r="T122" s="93">
        <f>SUM('3:11'!T122)</f>
        <v>0</v>
      </c>
      <c r="U122" s="93">
        <f>SUM('3:11'!U122)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SUM('3:11'!X122)</f>
        <v>0</v>
      </c>
      <c r="Y122" s="93">
        <f>SUM('3:11'!Y122)</f>
        <v>0</v>
      </c>
      <c r="Z122" s="93">
        <f>SUM('3:11'!Z122)</f>
        <v>0</v>
      </c>
      <c r="AA122" s="93">
        <f>SUM('3:11'!AA122)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01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SUM('3:11'!G123)</f>
        <v>0</v>
      </c>
      <c r="H123" s="93">
        <f>SUM('3:11'!H123)</f>
        <v>0</v>
      </c>
      <c r="I123" s="93">
        <f>SUM('3:11'!I123)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SUM('3:11'!N123)</f>
        <v>0</v>
      </c>
      <c r="O123" s="93">
        <f>SUM('3:11'!O123)</f>
        <v>0</v>
      </c>
      <c r="P123" s="93">
        <f>SUM('3:11'!P123)</f>
        <v>0</v>
      </c>
      <c r="Q123" s="93">
        <f>SUM('3:11'!Q123)</f>
        <v>0</v>
      </c>
      <c r="R123" s="93">
        <f>SUM('3:11'!R123)</f>
        <v>0</v>
      </c>
      <c r="S123" s="93">
        <f>SUM('3:11'!S123)</f>
        <v>0</v>
      </c>
      <c r="T123" s="93">
        <f>SUM('3:11'!T123)</f>
        <v>0</v>
      </c>
      <c r="U123" s="93">
        <f>SUM('3:11'!U123)</f>
        <v>0</v>
      </c>
      <c r="V123" s="206">
        <f t="shared" si="43"/>
        <v>0</v>
      </c>
      <c r="W123" s="33" t="str">
        <f t="shared" si="41"/>
        <v/>
      </c>
      <c r="X123" s="93">
        <f>SUM('3:11'!X123)</f>
        <v>0</v>
      </c>
      <c r="Y123" s="93">
        <f>SUM('3:11'!Y123)</f>
        <v>0</v>
      </c>
      <c r="Z123" s="93">
        <f>SUM('3:11'!Z123)</f>
        <v>0</v>
      </c>
      <c r="AA123" s="93">
        <f>SUM('3:11'!AA123)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01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SUM('3:11'!G124)</f>
        <v>1112</v>
      </c>
      <c r="H124" s="93">
        <f>SUM('3:11'!H124)</f>
        <v>5604.48</v>
      </c>
      <c r="I124" s="93">
        <f>SUM('3:11'!I124)</f>
        <v>73.5</v>
      </c>
      <c r="J124" s="31">
        <f t="array" ref="J124">IF(ISERROR(G124/I124),"",G124/I124)</f>
        <v>15.129251700680273</v>
      </c>
      <c r="K124" s="35">
        <f t="array" ref="K124">IF(ISERROR(G124/L124),"",G124/L124)</f>
        <v>55.6</v>
      </c>
      <c r="L124" s="87">
        <v>20</v>
      </c>
      <c r="M124" s="36">
        <f t="shared" si="42"/>
        <v>17.899999999999999</v>
      </c>
      <c r="N124" s="93">
        <f>SUM('3:11'!N124)</f>
        <v>0</v>
      </c>
      <c r="O124" s="93">
        <f>SUM('3:11'!O124)</f>
        <v>0</v>
      </c>
      <c r="P124" s="93">
        <f>SUM('3:11'!P124)</f>
        <v>0</v>
      </c>
      <c r="Q124" s="93">
        <f>SUM('3:11'!Q124)</f>
        <v>0</v>
      </c>
      <c r="R124" s="93">
        <f>SUM('3:11'!R124)</f>
        <v>0</v>
      </c>
      <c r="S124" s="93">
        <f>SUM('3:11'!S124)</f>
        <v>0</v>
      </c>
      <c r="T124" s="93">
        <f>SUM('3:11'!T124)</f>
        <v>0</v>
      </c>
      <c r="U124" s="93">
        <f>SUM('3:11'!U124)</f>
        <v>0</v>
      </c>
      <c r="V124" s="206">
        <f t="shared" si="43"/>
        <v>0</v>
      </c>
      <c r="W124" s="33">
        <f t="shared" si="41"/>
        <v>0</v>
      </c>
      <c r="X124" s="93">
        <f>SUM('3:11'!X124)</f>
        <v>0</v>
      </c>
      <c r="Y124" s="93">
        <f>SUM('3:11'!Y124)</f>
        <v>0</v>
      </c>
      <c r="Z124" s="93">
        <f>SUM('3:11'!Z124)</f>
        <v>0</v>
      </c>
      <c r="AA124" s="93">
        <f>SUM('3:11'!AA124)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01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SUM('3:11'!G125)</f>
        <v>0</v>
      </c>
      <c r="H125" s="93">
        <f>SUM('3:11'!H125)</f>
        <v>0</v>
      </c>
      <c r="I125" s="93">
        <f>SUM('3:11'!I125)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SUM('3:11'!N125)</f>
        <v>0</v>
      </c>
      <c r="O125" s="93">
        <f>SUM('3:11'!O125)</f>
        <v>0</v>
      </c>
      <c r="P125" s="93">
        <f>SUM('3:11'!P125)</f>
        <v>0</v>
      </c>
      <c r="Q125" s="93">
        <f>SUM('3:11'!Q125)</f>
        <v>0</v>
      </c>
      <c r="R125" s="93">
        <f>SUM('3:11'!R125)</f>
        <v>0</v>
      </c>
      <c r="S125" s="93">
        <f>SUM('3:11'!S125)</f>
        <v>0</v>
      </c>
      <c r="T125" s="93">
        <f>SUM('3:11'!T125)</f>
        <v>0</v>
      </c>
      <c r="U125" s="93">
        <f>SUM('3:11'!U125)</f>
        <v>0</v>
      </c>
      <c r="V125" s="206">
        <f t="shared" si="43"/>
        <v>0</v>
      </c>
      <c r="W125" s="33" t="str">
        <f t="shared" si="41"/>
        <v/>
      </c>
      <c r="X125" s="93">
        <f>SUM('3:11'!X125)</f>
        <v>0</v>
      </c>
      <c r="Y125" s="93">
        <f>SUM('3:11'!Y125)</f>
        <v>0</v>
      </c>
      <c r="Z125" s="93">
        <f>SUM('3:11'!Z125)</f>
        <v>0</v>
      </c>
      <c r="AA125" s="93">
        <f>SUM('3:11'!AA125)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01">
        <v>30100054</v>
      </c>
      <c r="B126" s="63" t="s">
        <v>95</v>
      </c>
      <c r="C126" s="342" t="s">
        <v>72</v>
      </c>
      <c r="D126" s="17">
        <v>5.03</v>
      </c>
      <c r="E126" s="17"/>
      <c r="F126" s="6"/>
      <c r="G126" s="93">
        <f>SUM('3:11'!G126)</f>
        <v>0</v>
      </c>
      <c r="H126" s="93">
        <f>SUM('3:11'!H126)</f>
        <v>0</v>
      </c>
      <c r="I126" s="93">
        <f>SUM('3:11'!I126)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SUM('3:11'!N126)</f>
        <v>0</v>
      </c>
      <c r="O126" s="93">
        <f>SUM('3:11'!O126)</f>
        <v>0</v>
      </c>
      <c r="P126" s="93">
        <f>SUM('3:11'!P126)</f>
        <v>0</v>
      </c>
      <c r="Q126" s="93">
        <f>SUM('3:11'!Q126)</f>
        <v>0</v>
      </c>
      <c r="R126" s="93">
        <f>SUM('3:11'!R126)</f>
        <v>0</v>
      </c>
      <c r="S126" s="93">
        <f>SUM('3:11'!S126)</f>
        <v>0</v>
      </c>
      <c r="T126" s="93">
        <f>SUM('3:11'!T126)</f>
        <v>0</v>
      </c>
      <c r="U126" s="93">
        <f>SUM('3:11'!U126)</f>
        <v>0</v>
      </c>
      <c r="V126" s="206">
        <f t="shared" si="43"/>
        <v>0</v>
      </c>
      <c r="W126" s="33" t="str">
        <f t="shared" si="41"/>
        <v/>
      </c>
      <c r="X126" s="93">
        <f>SUM('3:11'!X126)</f>
        <v>0</v>
      </c>
      <c r="Y126" s="93">
        <f>SUM('3:11'!Y126)</f>
        <v>0</v>
      </c>
      <c r="Z126" s="93">
        <f>SUM('3:11'!Z126)</f>
        <v>0</v>
      </c>
      <c r="AA126" s="93">
        <f>SUM('3:11'!AA126)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SUM('3:11'!G127)</f>
        <v>0</v>
      </c>
      <c r="H127" s="93">
        <f>SUM('3:11'!H127)</f>
        <v>0</v>
      </c>
      <c r="I127" s="93">
        <f>SUM('3:11'!I127)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SUM('3:11'!N127)</f>
        <v>0</v>
      </c>
      <c r="O127" s="93">
        <f>SUM('3:11'!O127)</f>
        <v>0</v>
      </c>
      <c r="P127" s="93">
        <f>SUM('3:11'!P127)</f>
        <v>0</v>
      </c>
      <c r="Q127" s="93">
        <f>SUM('3:11'!Q127)</f>
        <v>0</v>
      </c>
      <c r="R127" s="93">
        <f>SUM('3:11'!R127)</f>
        <v>0</v>
      </c>
      <c r="S127" s="93">
        <f>SUM('3:11'!S127)</f>
        <v>0</v>
      </c>
      <c r="T127" s="93">
        <f>SUM('3:11'!T127)</f>
        <v>0</v>
      </c>
      <c r="U127" s="93">
        <f>SUM('3:11'!U127)</f>
        <v>0</v>
      </c>
      <c r="V127" s="206">
        <f t="shared" si="43"/>
        <v>0</v>
      </c>
      <c r="W127" s="33" t="str">
        <f t="shared" si="41"/>
        <v/>
      </c>
      <c r="X127" s="93">
        <f>SUM('3:11'!X127)</f>
        <v>0</v>
      </c>
      <c r="Y127" s="93">
        <f>SUM('3:11'!Y127)</f>
        <v>0</v>
      </c>
      <c r="Z127" s="93">
        <f>SUM('3:11'!Z127)</f>
        <v>0</v>
      </c>
      <c r="AA127" s="93">
        <f>SUM('3:11'!AA127)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01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SUM('3:11'!G128)</f>
        <v>0</v>
      </c>
      <c r="H128" s="93">
        <f>SUM('3:11'!H128)</f>
        <v>0</v>
      </c>
      <c r="I128" s="93">
        <f>SUM('3:11'!I128)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SUM('3:11'!N128)</f>
        <v>0</v>
      </c>
      <c r="O128" s="93">
        <f>SUM('3:11'!O128)</f>
        <v>0</v>
      </c>
      <c r="P128" s="93">
        <f>SUM('3:11'!P128)</f>
        <v>0</v>
      </c>
      <c r="Q128" s="93">
        <f>SUM('3:11'!Q128)</f>
        <v>0</v>
      </c>
      <c r="R128" s="93">
        <f>SUM('3:11'!R128)</f>
        <v>0</v>
      </c>
      <c r="S128" s="93">
        <f>SUM('3:11'!S128)</f>
        <v>0</v>
      </c>
      <c r="T128" s="93">
        <f>SUM('3:11'!T128)</f>
        <v>0</v>
      </c>
      <c r="U128" s="93">
        <f>SUM('3:11'!U128)</f>
        <v>0</v>
      </c>
      <c r="V128" s="206">
        <f t="shared" si="43"/>
        <v>0</v>
      </c>
      <c r="W128" s="33" t="str">
        <f t="shared" si="41"/>
        <v/>
      </c>
      <c r="X128" s="93">
        <f>SUM('3:11'!X128)</f>
        <v>0</v>
      </c>
      <c r="Y128" s="93">
        <f>SUM('3:11'!Y128)</f>
        <v>0</v>
      </c>
      <c r="Z128" s="93">
        <f>SUM('3:11'!Z128)</f>
        <v>0</v>
      </c>
      <c r="AA128" s="93">
        <f>SUM('3:11'!AA128)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01"/>
      <c r="B129" s="63" t="s">
        <v>95</v>
      </c>
      <c r="C129" s="342" t="s">
        <v>96</v>
      </c>
      <c r="D129" s="17">
        <v>5.03</v>
      </c>
      <c r="E129" s="17"/>
      <c r="F129" s="6"/>
      <c r="G129" s="93">
        <f>SUM('3:11'!G129)</f>
        <v>0</v>
      </c>
      <c r="H129" s="93">
        <f>SUM('3:11'!H129)</f>
        <v>0</v>
      </c>
      <c r="I129" s="93">
        <f>SUM('3:11'!I129)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SUM('3:11'!N129)</f>
        <v>0</v>
      </c>
      <c r="O129" s="93">
        <f>SUM('3:11'!O129)</f>
        <v>0</v>
      </c>
      <c r="P129" s="93">
        <f>SUM('3:11'!P129)</f>
        <v>0</v>
      </c>
      <c r="Q129" s="93">
        <f>SUM('3:11'!Q129)</f>
        <v>0</v>
      </c>
      <c r="R129" s="93">
        <f>SUM('3:11'!R129)</f>
        <v>0</v>
      </c>
      <c r="S129" s="93">
        <f>SUM('3:11'!S129)</f>
        <v>0</v>
      </c>
      <c r="T129" s="93">
        <f>SUM('3:11'!T129)</f>
        <v>0</v>
      </c>
      <c r="U129" s="93">
        <f>SUM('3:11'!U129)</f>
        <v>0</v>
      </c>
      <c r="V129" s="206">
        <f t="shared" si="43"/>
        <v>0</v>
      </c>
      <c r="W129" s="33" t="str">
        <f t="shared" si="41"/>
        <v/>
      </c>
      <c r="X129" s="93">
        <f>SUM('3:11'!X129)</f>
        <v>0</v>
      </c>
      <c r="Y129" s="93">
        <f>SUM('3:11'!Y129)</f>
        <v>0</v>
      </c>
      <c r="Z129" s="93">
        <f>SUM('3:11'!Z129)</f>
        <v>0</v>
      </c>
      <c r="AA129" s="93">
        <f>SUM('3:11'!AA129)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01">
        <v>30101067</v>
      </c>
      <c r="B130" s="189" t="s">
        <v>229</v>
      </c>
      <c r="C130" s="342" t="s">
        <v>82</v>
      </c>
      <c r="D130" s="17">
        <v>5.03</v>
      </c>
      <c r="E130" s="17"/>
      <c r="F130" s="6"/>
      <c r="G130" s="93">
        <f>SUM('3:11'!G130)</f>
        <v>0</v>
      </c>
      <c r="H130" s="93">
        <f>SUM('3:11'!H130)</f>
        <v>0</v>
      </c>
      <c r="I130" s="93">
        <f>SUM('3:11'!I130)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SUM('3:11'!N130)</f>
        <v>0</v>
      </c>
      <c r="O130" s="93">
        <f>SUM('3:11'!O130)</f>
        <v>0</v>
      </c>
      <c r="P130" s="93">
        <f>SUM('3:11'!P130)</f>
        <v>0</v>
      </c>
      <c r="Q130" s="93">
        <f>SUM('3:11'!Q130)</f>
        <v>0</v>
      </c>
      <c r="R130" s="93">
        <f>SUM('3:11'!R130)</f>
        <v>0</v>
      </c>
      <c r="S130" s="93">
        <f>SUM('3:11'!S130)</f>
        <v>0</v>
      </c>
      <c r="T130" s="93">
        <f>SUM('3:11'!T130)</f>
        <v>0</v>
      </c>
      <c r="U130" s="93">
        <f>SUM('3:11'!U130)</f>
        <v>0</v>
      </c>
      <c r="V130" s="206">
        <f t="shared" si="43"/>
        <v>0</v>
      </c>
      <c r="W130" s="33" t="str">
        <f t="shared" si="41"/>
        <v/>
      </c>
      <c r="X130" s="93">
        <f>SUM('3:11'!X130)</f>
        <v>0</v>
      </c>
      <c r="Y130" s="93">
        <f>SUM('3:11'!Y130)</f>
        <v>0</v>
      </c>
      <c r="Z130" s="93">
        <f>SUM('3:11'!Z130)</f>
        <v>0</v>
      </c>
      <c r="AA130" s="93">
        <f>SUM('3:11'!AA130)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01">
        <v>30101068</v>
      </c>
      <c r="B131" s="63" t="s">
        <v>97</v>
      </c>
      <c r="C131" s="342" t="s">
        <v>72</v>
      </c>
      <c r="D131" s="17">
        <v>5.03</v>
      </c>
      <c r="E131" s="17"/>
      <c r="F131" s="6"/>
      <c r="G131" s="93">
        <f>SUM('3:11'!G131)</f>
        <v>0</v>
      </c>
      <c r="H131" s="93">
        <f>SUM('3:11'!H131)</f>
        <v>0</v>
      </c>
      <c r="I131" s="93">
        <f>SUM('3:11'!I131)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SUM('3:11'!N131)</f>
        <v>0</v>
      </c>
      <c r="O131" s="93">
        <f>SUM('3:11'!O131)</f>
        <v>0</v>
      </c>
      <c r="P131" s="93">
        <f>SUM('3:11'!P131)</f>
        <v>0</v>
      </c>
      <c r="Q131" s="93">
        <f>SUM('3:11'!Q131)</f>
        <v>0</v>
      </c>
      <c r="R131" s="93">
        <f>SUM('3:11'!R131)</f>
        <v>0</v>
      </c>
      <c r="S131" s="93">
        <f>SUM('3:11'!S131)</f>
        <v>0</v>
      </c>
      <c r="T131" s="93">
        <f>SUM('3:11'!T131)</f>
        <v>0</v>
      </c>
      <c r="U131" s="93">
        <f>SUM('3:11'!U131)</f>
        <v>0</v>
      </c>
      <c r="V131" s="206">
        <f t="shared" si="43"/>
        <v>0</v>
      </c>
      <c r="W131" s="33" t="str">
        <f t="shared" si="41"/>
        <v/>
      </c>
      <c r="X131" s="93">
        <f>SUM('3:11'!X131)</f>
        <v>0</v>
      </c>
      <c r="Y131" s="93">
        <f>SUM('3:11'!Y131)</f>
        <v>0</v>
      </c>
      <c r="Z131" s="93">
        <f>SUM('3:11'!Z131)</f>
        <v>0</v>
      </c>
      <c r="AA131" s="93">
        <f>SUM('3:11'!AA131)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01">
        <v>30101069</v>
      </c>
      <c r="B132" s="63" t="s">
        <v>97</v>
      </c>
      <c r="C132" s="342" t="s">
        <v>60</v>
      </c>
      <c r="D132" s="17">
        <v>5.03</v>
      </c>
      <c r="E132" s="17"/>
      <c r="F132" s="6"/>
      <c r="G132" s="93">
        <f>SUM('3:11'!G132)</f>
        <v>0</v>
      </c>
      <c r="H132" s="93">
        <f>SUM('3:11'!H132)</f>
        <v>0</v>
      </c>
      <c r="I132" s="93">
        <f>SUM('3:11'!I132)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SUM('3:11'!N132)</f>
        <v>0</v>
      </c>
      <c r="O132" s="93">
        <f>SUM('3:11'!O132)</f>
        <v>0</v>
      </c>
      <c r="P132" s="93">
        <f>SUM('3:11'!P132)</f>
        <v>0</v>
      </c>
      <c r="Q132" s="93">
        <f>SUM('3:11'!Q132)</f>
        <v>0</v>
      </c>
      <c r="R132" s="93">
        <f>SUM('3:11'!R132)</f>
        <v>0</v>
      </c>
      <c r="S132" s="93">
        <f>SUM('3:11'!S132)</f>
        <v>0</v>
      </c>
      <c r="T132" s="93">
        <f>SUM('3:11'!T132)</f>
        <v>0</v>
      </c>
      <c r="U132" s="93">
        <f>SUM('3:11'!U132)</f>
        <v>0</v>
      </c>
      <c r="V132" s="206">
        <f t="shared" si="43"/>
        <v>0</v>
      </c>
      <c r="W132" s="33" t="str">
        <f t="shared" si="41"/>
        <v/>
      </c>
      <c r="X132" s="93">
        <f>SUM('3:11'!X132)</f>
        <v>0</v>
      </c>
      <c r="Y132" s="93">
        <f>SUM('3:11'!Y132)</f>
        <v>0</v>
      </c>
      <c r="Z132" s="93">
        <f>SUM('3:11'!Z132)</f>
        <v>0</v>
      </c>
      <c r="AA132" s="93">
        <f>SUM('3:11'!AA132)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01">
        <v>30101070</v>
      </c>
      <c r="B133" s="63" t="s">
        <v>97</v>
      </c>
      <c r="C133" s="342" t="s">
        <v>96</v>
      </c>
      <c r="D133" s="17">
        <v>5.03</v>
      </c>
      <c r="E133" s="17"/>
      <c r="F133" s="6"/>
      <c r="G133" s="93">
        <f>SUM('3:11'!G133)</f>
        <v>0</v>
      </c>
      <c r="H133" s="93">
        <f>SUM('3:11'!H133)</f>
        <v>0</v>
      </c>
      <c r="I133" s="93">
        <f>SUM('3:11'!I133)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SUM('3:11'!N133)</f>
        <v>0</v>
      </c>
      <c r="O133" s="93">
        <f>SUM('3:11'!O133)</f>
        <v>0</v>
      </c>
      <c r="P133" s="93">
        <f>SUM('3:11'!P133)</f>
        <v>0</v>
      </c>
      <c r="Q133" s="93">
        <f>SUM('3:11'!Q133)</f>
        <v>0</v>
      </c>
      <c r="R133" s="93">
        <f>SUM('3:11'!R133)</f>
        <v>0</v>
      </c>
      <c r="S133" s="93">
        <f>SUM('3:11'!S133)</f>
        <v>0</v>
      </c>
      <c r="T133" s="93">
        <f>SUM('3:11'!T133)</f>
        <v>0</v>
      </c>
      <c r="U133" s="93">
        <f>SUM('3:11'!U133)</f>
        <v>0</v>
      </c>
      <c r="V133" s="206">
        <f t="shared" si="43"/>
        <v>0</v>
      </c>
      <c r="W133" s="33" t="str">
        <f t="shared" si="41"/>
        <v/>
      </c>
      <c r="X133" s="93">
        <f>SUM('3:11'!X133)</f>
        <v>0</v>
      </c>
      <c r="Y133" s="93">
        <f>SUM('3:11'!Y133)</f>
        <v>0</v>
      </c>
      <c r="Z133" s="93">
        <f>SUM('3:11'!Z133)</f>
        <v>0</v>
      </c>
      <c r="AA133" s="93">
        <f>SUM('3:11'!AA133)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01">
        <v>30101071</v>
      </c>
      <c r="B134" s="63" t="s">
        <v>97</v>
      </c>
      <c r="C134" s="342" t="s">
        <v>73</v>
      </c>
      <c r="D134" s="17">
        <v>5.03</v>
      </c>
      <c r="E134" s="17"/>
      <c r="F134" s="6"/>
      <c r="G134" s="93">
        <f>SUM('3:11'!G134)</f>
        <v>0</v>
      </c>
      <c r="H134" s="93">
        <f>SUM('3:11'!H134)</f>
        <v>0</v>
      </c>
      <c r="I134" s="93">
        <f>SUM('3:11'!I134)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SUM('3:11'!N134)</f>
        <v>0</v>
      </c>
      <c r="O134" s="93">
        <f>SUM('3:11'!O134)</f>
        <v>0</v>
      </c>
      <c r="P134" s="93">
        <f>SUM('3:11'!P134)</f>
        <v>0</v>
      </c>
      <c r="Q134" s="93">
        <f>SUM('3:11'!Q134)</f>
        <v>0</v>
      </c>
      <c r="R134" s="93">
        <f>SUM('3:11'!R134)</f>
        <v>0</v>
      </c>
      <c r="S134" s="93">
        <f>SUM('3:11'!S134)</f>
        <v>0</v>
      </c>
      <c r="T134" s="93">
        <f>SUM('3:11'!T134)</f>
        <v>0</v>
      </c>
      <c r="U134" s="93">
        <f>SUM('3:11'!U134)</f>
        <v>0</v>
      </c>
      <c r="V134" s="206">
        <f t="shared" si="43"/>
        <v>0</v>
      </c>
      <c r="W134" s="33" t="str">
        <f t="shared" si="41"/>
        <v/>
      </c>
      <c r="X134" s="93">
        <f>SUM('3:11'!X134)</f>
        <v>0</v>
      </c>
      <c r="Y134" s="93">
        <f>SUM('3:11'!Y134)</f>
        <v>0</v>
      </c>
      <c r="Z134" s="93">
        <f>SUM('3:11'!Z134)</f>
        <v>0</v>
      </c>
      <c r="AA134" s="93">
        <f>SUM('3:11'!AA134)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2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SUM('3:11'!G135)</f>
        <v>0</v>
      </c>
      <c r="H135" s="93">
        <f>SUM('3:11'!H135)</f>
        <v>0</v>
      </c>
      <c r="I135" s="93">
        <f>SUM('3:11'!I135)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SUM('3:11'!N135)</f>
        <v>0</v>
      </c>
      <c r="O135" s="93">
        <f>SUM('3:11'!O135)</f>
        <v>0</v>
      </c>
      <c r="P135" s="93">
        <f>SUM('3:11'!P135)</f>
        <v>0</v>
      </c>
      <c r="Q135" s="93">
        <f>SUM('3:11'!Q135)</f>
        <v>0</v>
      </c>
      <c r="R135" s="93">
        <f>SUM('3:11'!R135)</f>
        <v>0</v>
      </c>
      <c r="S135" s="93">
        <f>SUM('3:11'!S135)</f>
        <v>0</v>
      </c>
      <c r="T135" s="93">
        <f>SUM('3:11'!T135)</f>
        <v>0</v>
      </c>
      <c r="U135" s="93">
        <f>SUM('3:11'!U135)</f>
        <v>0</v>
      </c>
      <c r="V135" s="206">
        <f t="shared" si="43"/>
        <v>0</v>
      </c>
      <c r="W135" s="33" t="str">
        <f t="shared" si="41"/>
        <v/>
      </c>
      <c r="X135" s="93">
        <f>SUM('3:11'!X135)</f>
        <v>0</v>
      </c>
      <c r="Y135" s="93">
        <f>SUM('3:11'!Y135)</f>
        <v>0</v>
      </c>
      <c r="Z135" s="93">
        <f>SUM('3:11'!Z135)</f>
        <v>0</v>
      </c>
      <c r="AA135" s="93">
        <f>SUM('3:11'!AA135)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2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SUM('3:11'!G136)</f>
        <v>0</v>
      </c>
      <c r="H136" s="93">
        <f>SUM('3:11'!H136)</f>
        <v>0</v>
      </c>
      <c r="I136" s="93">
        <f>SUM('3:11'!I136)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SUM('3:11'!N136)</f>
        <v>0</v>
      </c>
      <c r="O136" s="93">
        <f>SUM('3:11'!O136)</f>
        <v>0</v>
      </c>
      <c r="P136" s="93">
        <f>SUM('3:11'!P136)</f>
        <v>0</v>
      </c>
      <c r="Q136" s="93">
        <f>SUM('3:11'!Q136)</f>
        <v>0</v>
      </c>
      <c r="R136" s="93">
        <f>SUM('3:11'!R136)</f>
        <v>0</v>
      </c>
      <c r="S136" s="93">
        <f>SUM('3:11'!S136)</f>
        <v>0</v>
      </c>
      <c r="T136" s="93">
        <f>SUM('3:11'!T136)</f>
        <v>0</v>
      </c>
      <c r="U136" s="93">
        <f>SUM('3:11'!U136)</f>
        <v>0</v>
      </c>
      <c r="V136" s="206">
        <f t="shared" si="43"/>
        <v>0</v>
      </c>
      <c r="W136" s="33" t="str">
        <f t="shared" si="41"/>
        <v/>
      </c>
      <c r="X136" s="93">
        <f>SUM('3:11'!X136)</f>
        <v>0</v>
      </c>
      <c r="Y136" s="93">
        <f>SUM('3:11'!Y136)</f>
        <v>0</v>
      </c>
      <c r="Z136" s="93">
        <f>SUM('3:11'!Z136)</f>
        <v>0</v>
      </c>
      <c r="AA136" s="93">
        <f>SUM('3:11'!AA136)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93" t="s">
        <v>99</v>
      </c>
      <c r="B137" s="594"/>
      <c r="C137" s="344" t="s">
        <v>71</v>
      </c>
      <c r="D137" s="20"/>
      <c r="E137" s="20"/>
      <c r="F137" s="32"/>
      <c r="G137" s="99">
        <f>SUM(G122:G136)</f>
        <v>1112</v>
      </c>
      <c r="H137" s="30">
        <f>SUM(H122:H136)</f>
        <v>5604.48</v>
      </c>
      <c r="I137" s="30">
        <f>SUM(I122:I136)</f>
        <v>73.5</v>
      </c>
      <c r="J137" s="31">
        <f t="array" ref="J137">IF(ISERROR(G137/I137),"",G137/I137)</f>
        <v>15.129251700680273</v>
      </c>
      <c r="K137" s="30">
        <f>SUM(K122:K136)</f>
        <v>55.6</v>
      </c>
      <c r="L137" s="98"/>
      <c r="M137" s="89">
        <f>SUM(M122:M136)</f>
        <v>17.899999999999999</v>
      </c>
      <c r="N137" s="30">
        <f>SUM(N122:N136)</f>
        <v>0</v>
      </c>
      <c r="O137" s="93">
        <f>SUM('3:11'!O137)</f>
        <v>0</v>
      </c>
      <c r="P137" s="93">
        <f>SUM('3:11'!P137)</f>
        <v>0</v>
      </c>
      <c r="Q137" s="93">
        <f>SUM('3:11'!Q137)</f>
        <v>0</v>
      </c>
      <c r="R137" s="93">
        <f>SUM('3:11'!R137)</f>
        <v>0</v>
      </c>
      <c r="S137" s="93">
        <f>SUM('3:11'!S137)</f>
        <v>0</v>
      </c>
      <c r="T137" s="93">
        <f>SUM('3:11'!T137)</f>
        <v>0</v>
      </c>
      <c r="U137" s="93">
        <f>SUM('3:11'!U137)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SUM('3:11'!X137)</f>
        <v>0</v>
      </c>
      <c r="Y137" s="93">
        <f>SUM('3:11'!Y137)</f>
        <v>0</v>
      </c>
      <c r="Z137" s="93">
        <f>SUM('3:11'!Z137)</f>
        <v>0</v>
      </c>
      <c r="AA137" s="93">
        <f>SUM('3:11'!AA137)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SUM('3:11'!G138)</f>
        <v>313</v>
      </c>
      <c r="H138" s="93">
        <f>SUM('3:11'!H138)</f>
        <v>1577.5200000000002</v>
      </c>
      <c r="I138" s="93">
        <f>SUM('3:11'!I138)</f>
        <v>19.5</v>
      </c>
      <c r="J138" s="31">
        <f t="array" ref="J138">IF(ISERROR(G138/I138),"",G138/I138)</f>
        <v>16.051282051282051</v>
      </c>
      <c r="K138" s="35">
        <f t="array" ref="K138">IF(ISERROR(G138/L138),"",G138/L138)</f>
        <v>14.227272727272727</v>
      </c>
      <c r="L138" s="87">
        <v>22</v>
      </c>
      <c r="M138" s="36">
        <f t="shared" ref="M138:M142" si="45">IF(ISERROR(I138-K138),"",I138-K138)</f>
        <v>5.2727272727272734</v>
      </c>
      <c r="N138" s="93">
        <f>SUM('3:11'!N138)</f>
        <v>0</v>
      </c>
      <c r="O138" s="93">
        <f>SUM('3:11'!O138)</f>
        <v>0</v>
      </c>
      <c r="P138" s="93">
        <f>SUM('3:11'!P138)</f>
        <v>0</v>
      </c>
      <c r="Q138" s="93">
        <f>SUM('3:11'!Q138)</f>
        <v>0</v>
      </c>
      <c r="R138" s="93">
        <f>SUM('3:11'!R138)</f>
        <v>0</v>
      </c>
      <c r="S138" s="93">
        <f>SUM('3:11'!S138)</f>
        <v>0</v>
      </c>
      <c r="T138" s="93">
        <f>SUM('3:11'!T138)</f>
        <v>0</v>
      </c>
      <c r="U138" s="93">
        <f>SUM('3:11'!U138)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SUM('3:11'!X138)</f>
        <v>0</v>
      </c>
      <c r="Y138" s="93">
        <f>SUM('3:11'!Y138)</f>
        <v>0</v>
      </c>
      <c r="Z138" s="93">
        <f>SUM('3:11'!Z138)</f>
        <v>0</v>
      </c>
      <c r="AA138" s="93">
        <f>SUM('3:11'!AA138)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2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SUM('3:11'!G139)</f>
        <v>0</v>
      </c>
      <c r="H139" s="93">
        <f>SUM('3:11'!H139)</f>
        <v>0</v>
      </c>
      <c r="I139" s="93">
        <f>SUM('3:11'!I139)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SUM('3:11'!N139)</f>
        <v>0</v>
      </c>
      <c r="O139" s="93">
        <f>SUM('3:11'!O139)</f>
        <v>0</v>
      </c>
      <c r="P139" s="93">
        <f>SUM('3:11'!P139)</f>
        <v>0</v>
      </c>
      <c r="Q139" s="93">
        <f>SUM('3:11'!Q139)</f>
        <v>0</v>
      </c>
      <c r="R139" s="93">
        <f>SUM('3:11'!R139)</f>
        <v>0</v>
      </c>
      <c r="S139" s="93">
        <f>SUM('3:11'!S139)</f>
        <v>0</v>
      </c>
      <c r="T139" s="93">
        <f>SUM('3:11'!T139)</f>
        <v>0</v>
      </c>
      <c r="U139" s="93">
        <f>SUM('3:11'!U139)</f>
        <v>0</v>
      </c>
      <c r="V139" s="206">
        <f t="shared" si="46"/>
        <v>0</v>
      </c>
      <c r="W139" s="33" t="str">
        <f t="shared" si="41"/>
        <v/>
      </c>
      <c r="X139" s="93">
        <f>SUM('3:11'!X139)</f>
        <v>0</v>
      </c>
      <c r="Y139" s="93">
        <f>SUM('3:11'!Y139)</f>
        <v>0</v>
      </c>
      <c r="Z139" s="93">
        <f>SUM('3:11'!Z139)</f>
        <v>0</v>
      </c>
      <c r="AA139" s="93">
        <f>SUM('3:11'!AA139)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2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SUM('3:11'!G140)</f>
        <v>0</v>
      </c>
      <c r="H140" s="93">
        <f>SUM('3:11'!H140)</f>
        <v>0</v>
      </c>
      <c r="I140" s="93">
        <f>SUM('3:11'!I140)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SUM('3:11'!N140)</f>
        <v>0</v>
      </c>
      <c r="O140" s="93">
        <f>SUM('3:11'!O140)</f>
        <v>0</v>
      </c>
      <c r="P140" s="93">
        <f>SUM('3:11'!P140)</f>
        <v>0</v>
      </c>
      <c r="Q140" s="93">
        <f>SUM('3:11'!Q140)</f>
        <v>0</v>
      </c>
      <c r="R140" s="93">
        <f>SUM('3:11'!R140)</f>
        <v>0</v>
      </c>
      <c r="S140" s="93">
        <f>SUM('3:11'!S140)</f>
        <v>0</v>
      </c>
      <c r="T140" s="93">
        <f>SUM('3:11'!T140)</f>
        <v>0</v>
      </c>
      <c r="U140" s="93">
        <f>SUM('3:11'!U140)</f>
        <v>0</v>
      </c>
      <c r="V140" s="206">
        <f t="shared" si="46"/>
        <v>0</v>
      </c>
      <c r="W140" s="33" t="str">
        <f t="shared" si="41"/>
        <v/>
      </c>
      <c r="X140" s="93">
        <f>SUM('3:11'!X140)</f>
        <v>0</v>
      </c>
      <c r="Y140" s="93">
        <f>SUM('3:11'!Y140)</f>
        <v>0</v>
      </c>
      <c r="Z140" s="93">
        <f>SUM('3:11'!Z140)</f>
        <v>0</v>
      </c>
      <c r="AA140" s="93">
        <f>SUM('3:11'!AA140)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2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SUM('3:11'!G141)</f>
        <v>0</v>
      </c>
      <c r="H141" s="93">
        <f>SUM('3:11'!H141)</f>
        <v>0</v>
      </c>
      <c r="I141" s="93">
        <f>SUM('3:11'!I141)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SUM('3:11'!N141)</f>
        <v>0</v>
      </c>
      <c r="O141" s="93">
        <f>SUM('3:11'!O141)</f>
        <v>0</v>
      </c>
      <c r="P141" s="93">
        <f>SUM('3:11'!P141)</f>
        <v>0</v>
      </c>
      <c r="Q141" s="93">
        <f>SUM('3:11'!Q141)</f>
        <v>0</v>
      </c>
      <c r="R141" s="93">
        <f>SUM('3:11'!R141)</f>
        <v>0</v>
      </c>
      <c r="S141" s="93">
        <f>SUM('3:11'!S141)</f>
        <v>0</v>
      </c>
      <c r="T141" s="93">
        <f>SUM('3:11'!T141)</f>
        <v>0</v>
      </c>
      <c r="U141" s="93">
        <f>SUM('3:11'!U141)</f>
        <v>0</v>
      </c>
      <c r="V141" s="206">
        <f t="shared" si="46"/>
        <v>0</v>
      </c>
      <c r="W141" s="33" t="str">
        <f t="shared" si="41"/>
        <v/>
      </c>
      <c r="X141" s="93">
        <f>SUM('3:11'!X141)</f>
        <v>0</v>
      </c>
      <c r="Y141" s="93">
        <f>SUM('3:11'!Y141)</f>
        <v>0</v>
      </c>
      <c r="Z141" s="93">
        <f>SUM('3:11'!Z141)</f>
        <v>0</v>
      </c>
      <c r="AA141" s="93">
        <f>SUM('3:11'!AA141)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2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SUM('3:11'!G142)</f>
        <v>0</v>
      </c>
      <c r="H142" s="93">
        <f>SUM('3:11'!H142)</f>
        <v>0</v>
      </c>
      <c r="I142" s="93">
        <f>SUM('3:11'!I142)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SUM('3:11'!N142)</f>
        <v>0</v>
      </c>
      <c r="O142" s="93">
        <f>SUM('3:11'!O142)</f>
        <v>0</v>
      </c>
      <c r="P142" s="93">
        <f>SUM('3:11'!P142)</f>
        <v>0</v>
      </c>
      <c r="Q142" s="93">
        <f>SUM('3:11'!Q142)</f>
        <v>0</v>
      </c>
      <c r="R142" s="93">
        <f>SUM('3:11'!R142)</f>
        <v>0</v>
      </c>
      <c r="S142" s="93">
        <f>SUM('3:11'!S142)</f>
        <v>0</v>
      </c>
      <c r="T142" s="93">
        <f>SUM('3:11'!T142)</f>
        <v>0</v>
      </c>
      <c r="U142" s="93">
        <f>SUM('3:11'!U142)</f>
        <v>0</v>
      </c>
      <c r="V142" s="206">
        <f t="shared" si="46"/>
        <v>0</v>
      </c>
      <c r="W142" s="33" t="str">
        <f t="shared" si="41"/>
        <v/>
      </c>
      <c r="X142" s="93">
        <f>SUM('3:11'!X142)</f>
        <v>0</v>
      </c>
      <c r="Y142" s="93">
        <f>SUM('3:11'!Y142)</f>
        <v>0</v>
      </c>
      <c r="Z142" s="93">
        <f>SUM('3:11'!Z142)</f>
        <v>0</v>
      </c>
      <c r="AA142" s="93">
        <f>SUM('3:11'!AA142)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2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SUM('3:11'!G143)</f>
        <v>0</v>
      </c>
      <c r="H143" s="93">
        <f>SUM('3:11'!H143)</f>
        <v>0</v>
      </c>
      <c r="I143" s="93">
        <f>SUM('3:11'!I143)</f>
        <v>0</v>
      </c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2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SUM('3:11'!G144)</f>
        <v>942</v>
      </c>
      <c r="H144" s="93">
        <f>SUM('3:11'!H144)</f>
        <v>4747.68</v>
      </c>
      <c r="I144" s="93">
        <f>SUM('3:11'!I144)</f>
        <v>47</v>
      </c>
      <c r="J144" s="31">
        <f t="array" ref="J144">IF(ISERROR(G144/I144),"",G144/I144)</f>
        <v>20.042553191489361</v>
      </c>
      <c r="K144" s="35">
        <f t="array" ref="K144">IF(ISERROR(G144/L144),"",G144/L144)</f>
        <v>42.81818181818182</v>
      </c>
      <c r="L144" s="87">
        <v>22</v>
      </c>
      <c r="M144" s="36">
        <f t="shared" ref="M144" si="47">IF(ISERROR(I144-K144),"",I144-K144)</f>
        <v>4.1818181818181799</v>
      </c>
      <c r="N144" s="93">
        <f>SUM('3:11'!N144)</f>
        <v>0</v>
      </c>
      <c r="O144" s="93">
        <f>SUM('3:11'!O144)</f>
        <v>0</v>
      </c>
      <c r="P144" s="93">
        <f>SUM('3:11'!P144)</f>
        <v>0</v>
      </c>
      <c r="Q144" s="93">
        <f>SUM('3:11'!Q144)</f>
        <v>0</v>
      </c>
      <c r="R144" s="93">
        <f>SUM('3:11'!R144)</f>
        <v>0</v>
      </c>
      <c r="S144" s="93">
        <f>SUM('3:11'!S144)</f>
        <v>0</v>
      </c>
      <c r="T144" s="93">
        <f>SUM('3:11'!T144)</f>
        <v>0</v>
      </c>
      <c r="U144" s="93">
        <f>SUM('3:11'!U144)</f>
        <v>0</v>
      </c>
      <c r="V144" s="206">
        <f t="shared" ref="V144" si="48">SUM(X144:AA144)</f>
        <v>0</v>
      </c>
      <c r="W144" s="33">
        <f t="shared" ref="W144:W149" si="49">IF(ISERROR(V144/G144),"",V144/G144)</f>
        <v>0</v>
      </c>
      <c r="X144" s="93">
        <f>SUM('3:11'!X144)</f>
        <v>0</v>
      </c>
      <c r="Y144" s="93">
        <f>SUM('3:11'!Y144)</f>
        <v>0</v>
      </c>
      <c r="Z144" s="93">
        <f>SUM('3:11'!Z144)</f>
        <v>0</v>
      </c>
      <c r="AA144" s="93">
        <f>SUM('3:11'!AA144)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593" t="s">
        <v>102</v>
      </c>
      <c r="B145" s="594"/>
      <c r="C145" s="344" t="s">
        <v>71</v>
      </c>
      <c r="D145" s="20"/>
      <c r="E145" s="20"/>
      <c r="F145" s="32"/>
      <c r="G145" s="99">
        <f>SUM(G138:G144)</f>
        <v>1255</v>
      </c>
      <c r="H145" s="99">
        <f>SUM(H138:H144)</f>
        <v>6325.2000000000007</v>
      </c>
      <c r="I145" s="99">
        <f>SUM(I138:I144)</f>
        <v>66.5</v>
      </c>
      <c r="J145" s="31">
        <f t="array" ref="J145">IF(ISERROR(G145/I145),"",G145/I145)</f>
        <v>18.872180451127818</v>
      </c>
      <c r="K145" s="30">
        <f>SUM(K138:K144)</f>
        <v>57.045454545454547</v>
      </c>
      <c r="L145" s="98"/>
      <c r="M145" s="89">
        <f>SUM(M138:M144)</f>
        <v>9.4545454545454533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9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1">
        <v>30700013</v>
      </c>
      <c r="B146" s="64" t="s">
        <v>475</v>
      </c>
      <c r="C146" s="337"/>
      <c r="D146" s="17">
        <v>3.65</v>
      </c>
      <c r="E146" s="17"/>
      <c r="F146" s="53"/>
      <c r="G146" s="93">
        <f>SUM('3:11'!G146)</f>
        <v>0</v>
      </c>
      <c r="H146" s="93">
        <f>SUM('3:11'!H146)</f>
        <v>0</v>
      </c>
      <c r="I146" s="93">
        <f>SUM('3:11'!I146)</f>
        <v>0</v>
      </c>
      <c r="J146" s="31" t="str">
        <f t="array" ref="J146">IF(ISERROR(G146/I146),"",G146/I146)</f>
        <v/>
      </c>
      <c r="K146" s="341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SUM('3:11'!N146)</f>
        <v>0</v>
      </c>
      <c r="O146" s="93">
        <f>SUM('3:11'!O146)</f>
        <v>0</v>
      </c>
      <c r="P146" s="93">
        <f>SUM('3:11'!P146)</f>
        <v>0</v>
      </c>
      <c r="Q146" s="93">
        <f>SUM('3:11'!Q146)</f>
        <v>0</v>
      </c>
      <c r="R146" s="93">
        <f>SUM('3:11'!R146)</f>
        <v>0</v>
      </c>
      <c r="S146" s="93">
        <f>SUM('3:11'!S146)</f>
        <v>0</v>
      </c>
      <c r="T146" s="93">
        <f>SUM('3:11'!T146)</f>
        <v>0</v>
      </c>
      <c r="U146" s="93">
        <f>SUM('3:11'!U146)</f>
        <v>0</v>
      </c>
      <c r="V146" s="206">
        <f t="shared" ref="V146:V149" si="51">SUM(X146:AA146)</f>
        <v>0</v>
      </c>
      <c r="W146" s="33" t="str">
        <f t="shared" si="49"/>
        <v/>
      </c>
      <c r="X146" s="93">
        <f>SUM('3:11'!X146)</f>
        <v>0</v>
      </c>
      <c r="Y146" s="93">
        <f>SUM('3:11'!Y146)</f>
        <v>0</v>
      </c>
      <c r="Z146" s="93">
        <f>SUM('3:11'!Z146)</f>
        <v>0</v>
      </c>
      <c r="AA146" s="93">
        <f>SUM('3:11'!AA146)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1">
        <v>30700014</v>
      </c>
      <c r="B147" s="64" t="s">
        <v>0</v>
      </c>
      <c r="C147" s="337"/>
      <c r="D147" s="17">
        <v>6.58</v>
      </c>
      <c r="E147" s="17"/>
      <c r="F147" s="6"/>
      <c r="G147" s="93">
        <f>SUM('3:11'!G147)</f>
        <v>0</v>
      </c>
      <c r="H147" s="93">
        <f>SUM('3:11'!H147)</f>
        <v>0</v>
      </c>
      <c r="I147" s="93">
        <f>SUM('3:11'!I147)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SUM('3:11'!N147)</f>
        <v>0</v>
      </c>
      <c r="O147" s="93">
        <f>SUM('3:11'!O147)</f>
        <v>0</v>
      </c>
      <c r="P147" s="93">
        <f>SUM('3:11'!P147)</f>
        <v>0</v>
      </c>
      <c r="Q147" s="93">
        <f>SUM('3:11'!Q147)</f>
        <v>0</v>
      </c>
      <c r="R147" s="93">
        <f>SUM('3:11'!R147)</f>
        <v>0</v>
      </c>
      <c r="S147" s="93">
        <f>SUM('3:11'!S147)</f>
        <v>0</v>
      </c>
      <c r="T147" s="93">
        <f>SUM('3:11'!T147)</f>
        <v>0</v>
      </c>
      <c r="U147" s="93">
        <f>SUM('3:11'!U147)</f>
        <v>0</v>
      </c>
      <c r="V147" s="206">
        <f t="shared" si="51"/>
        <v>0</v>
      </c>
      <c r="W147" s="33" t="str">
        <f t="shared" si="49"/>
        <v/>
      </c>
      <c r="X147" s="93">
        <f>SUM('3:11'!X147)</f>
        <v>0</v>
      </c>
      <c r="Y147" s="93">
        <f>SUM('3:11'!Y147)</f>
        <v>0</v>
      </c>
      <c r="Z147" s="93">
        <f>SUM('3:11'!Z147)</f>
        <v>0</v>
      </c>
      <c r="AA147" s="93">
        <f>SUM('3:11'!AA147)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337"/>
      <c r="D148" s="17">
        <v>7.8</v>
      </c>
      <c r="E148" s="17"/>
      <c r="F148" s="6"/>
      <c r="G148" s="93">
        <f>SUM('3:11'!G148)</f>
        <v>36</v>
      </c>
      <c r="H148" s="93">
        <f>SUM('3:11'!H148)</f>
        <v>280.8</v>
      </c>
      <c r="I148" s="93">
        <f>SUM('3:11'!I148)</f>
        <v>7</v>
      </c>
      <c r="J148" s="31">
        <f t="array" ref="J148">IF(ISERROR(G148/I148),"",G148/I148)</f>
        <v>5.1428571428571432</v>
      </c>
      <c r="K148" s="35">
        <f t="array" ref="K148">IF(ISERROR(G148/L148),"",G148/L148)</f>
        <v>7.8260869565217401</v>
      </c>
      <c r="L148" s="87">
        <v>4.5999999999999996</v>
      </c>
      <c r="M148" s="36">
        <f t="shared" si="50"/>
        <v>-0.82608695652174013</v>
      </c>
      <c r="N148" s="93">
        <f>SUM('3:11'!N148)</f>
        <v>0</v>
      </c>
      <c r="O148" s="93">
        <f>SUM('3:11'!O148)</f>
        <v>0</v>
      </c>
      <c r="P148" s="93">
        <f>SUM('3:11'!P148)</f>
        <v>0</v>
      </c>
      <c r="Q148" s="93">
        <f>SUM('3:11'!Q148)</f>
        <v>0</v>
      </c>
      <c r="R148" s="93">
        <f>SUM('3:11'!R148)</f>
        <v>0</v>
      </c>
      <c r="S148" s="93">
        <f>SUM('3:11'!S148)</f>
        <v>0</v>
      </c>
      <c r="T148" s="93">
        <f>SUM('3:11'!T148)</f>
        <v>0</v>
      </c>
      <c r="U148" s="93">
        <f>SUM('3:11'!U148)</f>
        <v>0</v>
      </c>
      <c r="V148" s="206">
        <f t="shared" si="51"/>
        <v>0</v>
      </c>
      <c r="W148" s="33">
        <f t="shared" si="49"/>
        <v>0</v>
      </c>
      <c r="X148" s="93">
        <f>SUM('3:11'!X148)</f>
        <v>0</v>
      </c>
      <c r="Y148" s="93">
        <f>SUM('3:11'!Y148)</f>
        <v>0</v>
      </c>
      <c r="Z148" s="93">
        <f>SUM('3:11'!Z148)</f>
        <v>0</v>
      </c>
      <c r="AA148" s="93">
        <f>SUM('3:11'!AA148)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01">
        <v>30700017</v>
      </c>
      <c r="B149" s="64" t="s">
        <v>2</v>
      </c>
      <c r="C149" s="337"/>
      <c r="D149" s="17">
        <v>4.4000000000000004</v>
      </c>
      <c r="E149" s="17"/>
      <c r="F149" s="6"/>
      <c r="G149" s="93">
        <f>SUM('3:11'!G149)</f>
        <v>360</v>
      </c>
      <c r="H149" s="93">
        <f>SUM('3:11'!H149)</f>
        <v>1584</v>
      </c>
      <c r="I149" s="93">
        <f>SUM('3:11'!I149)</f>
        <v>66.5</v>
      </c>
      <c r="J149" s="31">
        <f t="array" ref="J149">IF(ISERROR(G149/I149),"",G149/I149)</f>
        <v>5.4135338345864659</v>
      </c>
      <c r="K149" s="35">
        <f t="array" ref="K149">IF(ISERROR(G149/L149),"",G149/L149)</f>
        <v>62.068965517241381</v>
      </c>
      <c r="L149" s="87">
        <v>5.8</v>
      </c>
      <c r="M149" s="36">
        <f t="shared" si="50"/>
        <v>4.4310344827586192</v>
      </c>
      <c r="N149" s="93">
        <f>SUM('3:11'!N149)</f>
        <v>0</v>
      </c>
      <c r="O149" s="93">
        <f>SUM('3:11'!O149)</f>
        <v>0</v>
      </c>
      <c r="P149" s="93">
        <f>SUM('3:11'!P149)</f>
        <v>0</v>
      </c>
      <c r="Q149" s="93">
        <f>SUM('3:11'!Q149)</f>
        <v>0</v>
      </c>
      <c r="R149" s="93">
        <f>SUM('3:11'!R149)</f>
        <v>0</v>
      </c>
      <c r="S149" s="93">
        <f>SUM('3:11'!S149)</f>
        <v>0</v>
      </c>
      <c r="T149" s="93">
        <f>SUM('3:11'!T149)</f>
        <v>0</v>
      </c>
      <c r="U149" s="93">
        <f>SUM('3:11'!U149)</f>
        <v>0</v>
      </c>
      <c r="V149" s="206">
        <f t="shared" si="51"/>
        <v>0</v>
      </c>
      <c r="W149" s="33">
        <f t="shared" si="49"/>
        <v>0</v>
      </c>
      <c r="X149" s="93">
        <f>SUM('3:11'!X149)</f>
        <v>0</v>
      </c>
      <c r="Y149" s="93">
        <f>SUM('3:11'!Y149)</f>
        <v>0</v>
      </c>
      <c r="Z149" s="93">
        <f>SUM('3:11'!Z149)</f>
        <v>0</v>
      </c>
      <c r="AA149" s="93">
        <f>SUM('3:11'!AA149)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SUM('3:11'!G150)</f>
        <v>0</v>
      </c>
      <c r="H150" s="93">
        <f>SUM('3:11'!H150)</f>
        <v>0</v>
      </c>
      <c r="I150" s="93">
        <f>SUM('3:11'!I150)</f>
        <v>0</v>
      </c>
      <c r="J150" s="31"/>
      <c r="K150" s="35"/>
      <c r="L150" s="87">
        <v>6</v>
      </c>
      <c r="M150" s="36"/>
      <c r="N150" s="93">
        <f>SUM('3:11'!N150)</f>
        <v>0</v>
      </c>
      <c r="O150" s="93">
        <f>SUM('3:11'!O150)</f>
        <v>0</v>
      </c>
      <c r="P150" s="93">
        <f>SUM('3:11'!P150)</f>
        <v>0</v>
      </c>
      <c r="Q150" s="93">
        <f>SUM('3:11'!Q150)</f>
        <v>0</v>
      </c>
      <c r="R150" s="93">
        <f>SUM('3:11'!R150)</f>
        <v>0</v>
      </c>
      <c r="S150" s="93">
        <f>SUM('3:11'!S150)</f>
        <v>0</v>
      </c>
      <c r="T150" s="93">
        <f>SUM('3:11'!T150)</f>
        <v>0</v>
      </c>
      <c r="U150" s="93">
        <f>SUM('3:11'!U150)</f>
        <v>0</v>
      </c>
      <c r="V150" s="206"/>
      <c r="W150" s="33"/>
      <c r="X150" s="93">
        <f>SUM('3:11'!X150)</f>
        <v>0</v>
      </c>
      <c r="Y150" s="93">
        <f>SUM('3:11'!Y150)</f>
        <v>0</v>
      </c>
      <c r="Z150" s="93">
        <f>SUM('3:11'!Z150)</f>
        <v>0</v>
      </c>
      <c r="AA150" s="93">
        <f>SUM('3:11'!AA150)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07"/>
      <c r="B151" s="283" t="s">
        <v>239</v>
      </c>
      <c r="C151" s="337" t="s">
        <v>53</v>
      </c>
      <c r="D151" s="17">
        <v>6.04</v>
      </c>
      <c r="E151" s="17"/>
      <c r="F151" s="6"/>
      <c r="G151" s="93">
        <f>SUM('3:11'!G151)</f>
        <v>0</v>
      </c>
      <c r="H151" s="93">
        <f>SUM('3:11'!H151)</f>
        <v>0</v>
      </c>
      <c r="I151" s="93">
        <f>SUM('3:11'!I151)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SUM('3:11'!N151)</f>
        <v>0</v>
      </c>
      <c r="O151" s="93">
        <f>SUM('3:11'!O151)</f>
        <v>0</v>
      </c>
      <c r="P151" s="93">
        <f>SUM('3:11'!P151)</f>
        <v>0</v>
      </c>
      <c r="Q151" s="93">
        <f>SUM('3:11'!Q151)</f>
        <v>0</v>
      </c>
      <c r="R151" s="93">
        <f>SUM('3:11'!R151)</f>
        <v>0</v>
      </c>
      <c r="S151" s="93">
        <f>SUM('3:11'!S151)</f>
        <v>0</v>
      </c>
      <c r="T151" s="93">
        <f>SUM('3:11'!T151)</f>
        <v>0</v>
      </c>
      <c r="U151" s="93">
        <f>SUM('3:11'!U151)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SUM('3:11'!X151)</f>
        <v>0</v>
      </c>
      <c r="Y151" s="93">
        <f>SUM('3:11'!Y151)</f>
        <v>0</v>
      </c>
      <c r="Z151" s="93">
        <f>SUM('3:11'!Z151)</f>
        <v>0</v>
      </c>
      <c r="AA151" s="93">
        <f>SUM('3:11'!AA151)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07">
        <v>30700019</v>
      </c>
      <c r="B152" s="66" t="s">
        <v>104</v>
      </c>
      <c r="C152" s="337" t="s">
        <v>60</v>
      </c>
      <c r="D152" s="17">
        <v>6.04</v>
      </c>
      <c r="E152" s="17"/>
      <c r="F152" s="6"/>
      <c r="G152" s="93">
        <f>SUM('3:11'!G152)</f>
        <v>0</v>
      </c>
      <c r="H152" s="93">
        <f>SUM('3:11'!H152)</f>
        <v>0</v>
      </c>
      <c r="I152" s="93">
        <f>SUM('3:11'!I152)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SUM('3:11'!N152)</f>
        <v>0</v>
      </c>
      <c r="O152" s="93">
        <f>SUM('3:11'!O152)</f>
        <v>0</v>
      </c>
      <c r="P152" s="93">
        <f>SUM('3:11'!P152)</f>
        <v>0</v>
      </c>
      <c r="Q152" s="93">
        <f>SUM('3:11'!Q152)</f>
        <v>0</v>
      </c>
      <c r="R152" s="93">
        <f>SUM('3:11'!R152)</f>
        <v>0</v>
      </c>
      <c r="S152" s="93">
        <f>SUM('3:11'!S152)</f>
        <v>0</v>
      </c>
      <c r="T152" s="93">
        <f>SUM('3:11'!T152)</f>
        <v>0</v>
      </c>
      <c r="U152" s="93">
        <f>SUM('3:11'!U152)</f>
        <v>0</v>
      </c>
      <c r="V152" s="206">
        <f t="shared" si="53"/>
        <v>0</v>
      </c>
      <c r="W152" s="33" t="str">
        <f t="shared" si="54"/>
        <v/>
      </c>
      <c r="X152" s="93">
        <f>SUM('3:11'!X152)</f>
        <v>0</v>
      </c>
      <c r="Y152" s="93">
        <f>SUM('3:11'!Y152)</f>
        <v>0</v>
      </c>
      <c r="Z152" s="93">
        <f>SUM('3:11'!Z152)</f>
        <v>0</v>
      </c>
      <c r="AA152" s="93">
        <f>SUM('3:11'!AA152)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7">
        <v>30601015</v>
      </c>
      <c r="B153" s="283" t="s">
        <v>443</v>
      </c>
      <c r="C153" s="337" t="s">
        <v>53</v>
      </c>
      <c r="D153" s="17">
        <v>6</v>
      </c>
      <c r="E153" s="17"/>
      <c r="F153" s="6"/>
      <c r="G153" s="93">
        <f>SUM('3:11'!G153)</f>
        <v>164</v>
      </c>
      <c r="H153" s="93">
        <f>SUM('3:11'!H153)</f>
        <v>984</v>
      </c>
      <c r="I153" s="93">
        <f>SUM('3:11'!I153)</f>
        <v>47.5</v>
      </c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7">
        <v>30101016</v>
      </c>
      <c r="B154" s="283" t="s">
        <v>443</v>
      </c>
      <c r="C154" s="337" t="s">
        <v>446</v>
      </c>
      <c r="D154" s="17">
        <v>6</v>
      </c>
      <c r="E154" s="17"/>
      <c r="F154" s="6"/>
      <c r="G154" s="93">
        <f>SUM('3:11'!G154)</f>
        <v>169</v>
      </c>
      <c r="H154" s="93">
        <f>SUM('3:11'!H154)</f>
        <v>1014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SUM('3:11'!G155)</f>
        <v>0</v>
      </c>
      <c r="H155" s="93">
        <f>SUM('3:11'!H155)</f>
        <v>0</v>
      </c>
      <c r="I155" s="93">
        <f>SUM('3:11'!I155)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SUM('3:11'!N155)</f>
        <v>0</v>
      </c>
      <c r="O155" s="93">
        <f>SUM('3:11'!O155)</f>
        <v>0</v>
      </c>
      <c r="P155" s="93">
        <f>SUM('3:11'!P155)</f>
        <v>0</v>
      </c>
      <c r="Q155" s="93">
        <f>SUM('3:11'!Q155)</f>
        <v>0</v>
      </c>
      <c r="R155" s="93">
        <f>SUM('3:11'!R155)</f>
        <v>0</v>
      </c>
      <c r="S155" s="93">
        <f>SUM('3:11'!S155)</f>
        <v>0</v>
      </c>
      <c r="T155" s="93">
        <f>SUM('3:11'!T155)</f>
        <v>0</v>
      </c>
      <c r="U155" s="93">
        <f>SUM('3:11'!U155)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SUM('3:11'!X155)</f>
        <v>0</v>
      </c>
      <c r="Y155" s="93">
        <f>SUM('3:11'!Y155)</f>
        <v>0</v>
      </c>
      <c r="Z155" s="93">
        <f>SUM('3:11'!Z155)</f>
        <v>0</v>
      </c>
      <c r="AA155" s="93">
        <f>SUM('3:11'!AA155)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SUM('3:11'!G156)</f>
        <v>0</v>
      </c>
      <c r="H156" s="93">
        <f>SUM('3:11'!H156)</f>
        <v>0</v>
      </c>
      <c r="I156" s="93">
        <f>SUM('3:11'!I156)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SUM('3:11'!N156)</f>
        <v>0</v>
      </c>
      <c r="O156" s="93">
        <f>SUM('3:11'!O156)</f>
        <v>0</v>
      </c>
      <c r="P156" s="93">
        <f>SUM('3:11'!P156)</f>
        <v>0</v>
      </c>
      <c r="Q156" s="93">
        <f>SUM('3:11'!Q156)</f>
        <v>0</v>
      </c>
      <c r="R156" s="93">
        <f>SUM('3:11'!R156)</f>
        <v>0</v>
      </c>
      <c r="S156" s="93">
        <f>SUM('3:11'!S156)</f>
        <v>0</v>
      </c>
      <c r="T156" s="93">
        <f>SUM('3:11'!T156)</f>
        <v>0</v>
      </c>
      <c r="U156" s="93">
        <f>SUM('3:11'!U156)</f>
        <v>0</v>
      </c>
      <c r="V156" s="206">
        <f t="shared" si="56"/>
        <v>0</v>
      </c>
      <c r="W156" s="33" t="str">
        <f t="shared" si="57"/>
        <v/>
      </c>
      <c r="X156" s="93">
        <f>SUM('3:11'!X156)</f>
        <v>0</v>
      </c>
      <c r="Y156" s="93">
        <f>SUM('3:11'!Y156)</f>
        <v>0</v>
      </c>
      <c r="Z156" s="93">
        <f>SUM('3:11'!Z156)</f>
        <v>0</v>
      </c>
      <c r="AA156" s="93">
        <f>SUM('3:11'!AA156)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1">
        <v>30700015</v>
      </c>
      <c r="B157" s="338" t="s">
        <v>159</v>
      </c>
      <c r="C157" s="16"/>
      <c r="D157" s="17">
        <v>4.5</v>
      </c>
      <c r="E157" s="17"/>
      <c r="F157" s="6"/>
      <c r="G157" s="93">
        <f>SUM('3:11'!G157)</f>
        <v>0</v>
      </c>
      <c r="H157" s="93">
        <f>SUM('3:11'!H157)</f>
        <v>0</v>
      </c>
      <c r="I157" s="93">
        <f>SUM('3:11'!I157)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SUM('3:11'!N157)</f>
        <v>0</v>
      </c>
      <c r="O157" s="93">
        <f>SUM('3:11'!O157)</f>
        <v>0</v>
      </c>
      <c r="P157" s="93">
        <f>SUM('3:11'!P157)</f>
        <v>0</v>
      </c>
      <c r="Q157" s="93">
        <f>SUM('3:11'!Q157)</f>
        <v>0</v>
      </c>
      <c r="R157" s="93">
        <f>SUM('3:11'!R157)</f>
        <v>0</v>
      </c>
      <c r="S157" s="93">
        <f>SUM('3:11'!S157)</f>
        <v>0</v>
      </c>
      <c r="T157" s="93">
        <f>SUM('3:11'!T157)</f>
        <v>0</v>
      </c>
      <c r="U157" s="93">
        <f>SUM('3:11'!U157)</f>
        <v>0</v>
      </c>
      <c r="V157" s="206"/>
      <c r="W157" s="33"/>
      <c r="X157" s="93">
        <f>SUM('3:11'!X157)</f>
        <v>0</v>
      </c>
      <c r="Y157" s="93">
        <f>SUM('3:11'!Y157)</f>
        <v>0</v>
      </c>
      <c r="Z157" s="93">
        <f>SUM('3:11'!Z157)</f>
        <v>0</v>
      </c>
      <c r="AA157" s="93">
        <f>SUM('3:11'!AA157)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01">
        <v>30700012</v>
      </c>
      <c r="B158" s="338" t="s">
        <v>160</v>
      </c>
      <c r="C158" s="16"/>
      <c r="D158" s="17">
        <v>4.5</v>
      </c>
      <c r="E158" s="17"/>
      <c r="F158" s="6"/>
      <c r="G158" s="93">
        <f>SUM('3:11'!G158)</f>
        <v>0</v>
      </c>
      <c r="H158" s="93">
        <f>SUM('3:11'!H158)</f>
        <v>0</v>
      </c>
      <c r="I158" s="93">
        <f>SUM('3:11'!I158)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SUM('3:11'!N158)</f>
        <v>0</v>
      </c>
      <c r="O158" s="93">
        <f>SUM('3:11'!O158)</f>
        <v>0</v>
      </c>
      <c r="P158" s="93">
        <f>SUM('3:11'!P158)</f>
        <v>0</v>
      </c>
      <c r="Q158" s="93">
        <f>SUM('3:11'!Q158)</f>
        <v>0</v>
      </c>
      <c r="R158" s="93">
        <f>SUM('3:11'!R158)</f>
        <v>0</v>
      </c>
      <c r="S158" s="93">
        <f>SUM('3:11'!S158)</f>
        <v>0</v>
      </c>
      <c r="T158" s="93">
        <f>SUM('3:11'!T158)</f>
        <v>0</v>
      </c>
      <c r="U158" s="93">
        <f>SUM('3:11'!U158)</f>
        <v>0</v>
      </c>
      <c r="V158" s="206"/>
      <c r="W158" s="33"/>
      <c r="X158" s="93">
        <f>SUM('3:11'!X158)</f>
        <v>0</v>
      </c>
      <c r="Y158" s="93">
        <f>SUM('3:11'!Y158)</f>
        <v>0</v>
      </c>
      <c r="Z158" s="93">
        <f>SUM('3:11'!Z158)</f>
        <v>0</v>
      </c>
      <c r="AA158" s="93">
        <f>SUM('3:11'!AA158)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08">
        <v>30101063</v>
      </c>
      <c r="B159" s="254" t="s">
        <v>437</v>
      </c>
      <c r="C159" s="16"/>
      <c r="D159" s="17">
        <v>5.03</v>
      </c>
      <c r="E159" s="17"/>
      <c r="F159" s="6"/>
      <c r="G159" s="93">
        <f>SUM('3:11'!G159)</f>
        <v>0</v>
      </c>
      <c r="H159" s="93">
        <f>SUM('3:11'!H159)</f>
        <v>0</v>
      </c>
      <c r="I159" s="93">
        <f>SUM('3:11'!I159)</f>
        <v>0</v>
      </c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593" t="s">
        <v>106</v>
      </c>
      <c r="B160" s="594"/>
      <c r="C160" s="344" t="s">
        <v>71</v>
      </c>
      <c r="D160" s="20"/>
      <c r="E160" s="20"/>
      <c r="F160" s="32"/>
      <c r="G160" s="94">
        <f>SUM(G146:G159)</f>
        <v>729</v>
      </c>
      <c r="H160" s="30">
        <f>SUM(H146:H159)</f>
        <v>3862.8</v>
      </c>
      <c r="I160" s="30">
        <f>SUM(I146:I159)</f>
        <v>121</v>
      </c>
      <c r="J160" s="31">
        <f t="array" ref="J160">IF(ISERROR(G160/I160),"",G160/I160)</f>
        <v>6.0247933884297522</v>
      </c>
      <c r="K160" s="30">
        <f>SUM(K146:K156)</f>
        <v>69.895052473763116</v>
      </c>
      <c r="L160" s="98"/>
      <c r="M160" s="89">
        <f t="shared" ref="M160:V160" si="58">SUM(M146:M156)</f>
        <v>3.6049475262368791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595" t="s">
        <v>108</v>
      </c>
      <c r="B161" s="596"/>
      <c r="C161" s="596"/>
      <c r="D161" s="596"/>
      <c r="E161" s="596"/>
      <c r="F161" s="597"/>
      <c r="G161" s="193">
        <f>SUM(G28,G86,G121,G137,G145,G160)</f>
        <v>14996</v>
      </c>
      <c r="H161" s="193">
        <f>SUM(H28,H86,H121,H137,H145,H160)</f>
        <v>73810.77</v>
      </c>
      <c r="I161" s="193">
        <f>SUM(I28,I86,I121,I137,I145,I160)</f>
        <v>987.9</v>
      </c>
      <c r="J161" s="52">
        <f t="array" ref="J161">IF(ISERROR(G161/I161),"",G161/I161)</f>
        <v>15.17967405607855</v>
      </c>
      <c r="K161" s="193">
        <f>SUM(K28,K86,K121,K137,K145,K160)</f>
        <v>1015.3427547625259</v>
      </c>
      <c r="L161" s="52">
        <f>IF(ISERROR(G161/K161),"",G161/K161)</f>
        <v>14.769396767407228</v>
      </c>
      <c r="M161" s="193">
        <f t="shared" ref="M161:AA161" si="60">SUM(M28,M86,M121,M137,M145,M160)</f>
        <v>-80.067754762526036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01" t="s">
        <v>503</v>
      </c>
      <c r="B162" s="339" t="s">
        <v>110</v>
      </c>
      <c r="C162" s="576" t="s">
        <v>111</v>
      </c>
      <c r="D162" s="576"/>
      <c r="E162" s="586" t="s">
        <v>112</v>
      </c>
      <c r="F162" s="586"/>
      <c r="G162" s="556" t="s">
        <v>113</v>
      </c>
      <c r="H162" s="556"/>
      <c r="I162" s="586" t="s">
        <v>114</v>
      </c>
      <c r="J162" s="586"/>
      <c r="K162" s="586" t="s">
        <v>36</v>
      </c>
      <c r="L162" s="586"/>
      <c r="M162" s="586" t="s">
        <v>115</v>
      </c>
      <c r="N162" s="586"/>
      <c r="O162" s="586" t="s">
        <v>116</v>
      </c>
      <c r="P162" s="556" t="s">
        <v>117</v>
      </c>
      <c r="Q162" s="556"/>
      <c r="R162" s="556" t="s">
        <v>36</v>
      </c>
      <c r="S162" s="556"/>
      <c r="T162" s="556" t="s">
        <v>118</v>
      </c>
      <c r="U162" s="556"/>
      <c r="V162" s="556" t="s">
        <v>119</v>
      </c>
      <c r="W162" s="556"/>
      <c r="X162" s="556" t="s">
        <v>36</v>
      </c>
      <c r="Y162" s="556"/>
      <c r="Z162" s="556" t="s">
        <v>118</v>
      </c>
      <c r="AA162" s="556"/>
      <c r="AE162" s="14"/>
      <c r="AF162" s="14"/>
      <c r="AG162" s="3"/>
      <c r="AH162" s="34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02"/>
      <c r="B163" s="339" t="s">
        <v>120</v>
      </c>
      <c r="C163" s="591">
        <f>SUM('3:11'!C163)</f>
        <v>9</v>
      </c>
      <c r="D163" s="592"/>
      <c r="E163" s="590">
        <f>D163*11</f>
        <v>0</v>
      </c>
      <c r="F163" s="590"/>
      <c r="G163" s="591">
        <f>SUM('3:11'!G163)</f>
        <v>9</v>
      </c>
      <c r="H163" s="592"/>
      <c r="I163" s="586">
        <f>G163*11</f>
        <v>99</v>
      </c>
      <c r="J163" s="586"/>
      <c r="K163" s="586">
        <f>E163-I163</f>
        <v>-99</v>
      </c>
      <c r="L163" s="586"/>
      <c r="M163" s="588" t="str">
        <f>IF(ISERROR(K163/E163),"",K163/E163)</f>
        <v/>
      </c>
      <c r="N163" s="588"/>
      <c r="O163" s="586"/>
      <c r="P163" s="556" t="s">
        <v>70</v>
      </c>
      <c r="Q163" s="556"/>
      <c r="R163" s="579">
        <f>SUM(O28:U28)</f>
        <v>0</v>
      </c>
      <c r="S163" s="579"/>
      <c r="T163" s="587" t="str">
        <f t="array" ref="T163">IF(ISERROR(R163/R170),"",R163/R170)</f>
        <v/>
      </c>
      <c r="U163" s="587"/>
      <c r="V163" s="556" t="s">
        <v>41</v>
      </c>
      <c r="W163" s="556"/>
      <c r="X163" s="579">
        <f>SUM(P27,P85,P120,P136,P144,P158)</f>
        <v>0</v>
      </c>
      <c r="Y163" s="579"/>
      <c r="Z163" s="587" t="str">
        <f t="array" ref="Z163">IF(ISERROR(X163/X170),"",X163/X170)</f>
        <v/>
      </c>
      <c r="AA163" s="587"/>
      <c r="AE163" s="14"/>
      <c r="AF163" s="14"/>
      <c r="AG163" s="3"/>
      <c r="AH163" s="34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02"/>
      <c r="B164" s="339" t="s">
        <v>121</v>
      </c>
      <c r="C164" s="591">
        <f>SUM('3:11'!C164)</f>
        <v>9</v>
      </c>
      <c r="D164" s="592"/>
      <c r="E164" s="590">
        <f>D164*11</f>
        <v>0</v>
      </c>
      <c r="F164" s="590"/>
      <c r="G164" s="591">
        <f>SUM('3:11'!G164)</f>
        <v>9</v>
      </c>
      <c r="H164" s="592"/>
      <c r="I164" s="586">
        <f>G164*11</f>
        <v>99</v>
      </c>
      <c r="J164" s="586"/>
      <c r="K164" s="586">
        <f>E164-I164</f>
        <v>-99</v>
      </c>
      <c r="L164" s="586"/>
      <c r="M164" s="588" t="str">
        <f>IF(ISERROR(K164/E164),"",K164/E164)</f>
        <v/>
      </c>
      <c r="N164" s="588"/>
      <c r="O164" s="586"/>
      <c r="P164" s="556" t="s">
        <v>86</v>
      </c>
      <c r="Q164" s="556"/>
      <c r="R164" s="579">
        <f>SUM(O86:U86)</f>
        <v>0</v>
      </c>
      <c r="S164" s="579"/>
      <c r="T164" s="587" t="str">
        <f>IF(ISERROR(R164/R170),"",R164/R170)</f>
        <v/>
      </c>
      <c r="U164" s="587"/>
      <c r="V164" s="556" t="s">
        <v>42</v>
      </c>
      <c r="W164" s="556"/>
      <c r="X164" s="579">
        <f>SUM(P28,P86,P121,P137,P145,P160)</f>
        <v>0</v>
      </c>
      <c r="Y164" s="579"/>
      <c r="Z164" s="587" t="str">
        <f>IF(ISERROR(X164/X170),"",X164/X170)</f>
        <v/>
      </c>
      <c r="AA164" s="587"/>
      <c r="AE164" s="14"/>
      <c r="AF164" s="14"/>
      <c r="AG164" s="3"/>
      <c r="AH164" s="34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02"/>
      <c r="B165" s="339" t="s">
        <v>122</v>
      </c>
      <c r="C165" s="591">
        <f>SUM('3:11'!C165)</f>
        <v>9</v>
      </c>
      <c r="D165" s="592"/>
      <c r="E165" s="590">
        <f>D165*11</f>
        <v>0</v>
      </c>
      <c r="F165" s="590"/>
      <c r="G165" s="591">
        <f>SUM('3:11'!G165)</f>
        <v>9</v>
      </c>
      <c r="H165" s="592"/>
      <c r="I165" s="586">
        <f>G165*8</f>
        <v>72</v>
      </c>
      <c r="J165" s="586"/>
      <c r="K165" s="586">
        <f>E165-I165</f>
        <v>-72</v>
      </c>
      <c r="L165" s="586"/>
      <c r="M165" s="588" t="str">
        <f>IF(ISERROR(K165/E165),"",K165/E165)</f>
        <v/>
      </c>
      <c r="N165" s="588"/>
      <c r="O165" s="586"/>
      <c r="P165" s="556" t="s">
        <v>92</v>
      </c>
      <c r="Q165" s="556"/>
      <c r="R165" s="579">
        <f>SUM(O121:U121)</f>
        <v>0</v>
      </c>
      <c r="S165" s="579"/>
      <c r="T165" s="587" t="str">
        <f>IF(ISERROR(R165/R170),"",R165/R170)</f>
        <v/>
      </c>
      <c r="U165" s="587"/>
      <c r="V165" s="556" t="s">
        <v>43</v>
      </c>
      <c r="W165" s="556"/>
      <c r="X165" s="579">
        <f>SUM(P29,P87,P122,P138,P146,P161)</f>
        <v>0</v>
      </c>
      <c r="Y165" s="579"/>
      <c r="Z165" s="587" t="str">
        <f>IF(ISERROR(X165/X170),"",X165/X170)</f>
        <v/>
      </c>
      <c r="AA165" s="587"/>
      <c r="AE165" s="14"/>
      <c r="AF165" s="14"/>
      <c r="AG165" s="348"/>
      <c r="AH165" s="34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02"/>
      <c r="B166" s="339" t="s">
        <v>47</v>
      </c>
      <c r="C166" s="591">
        <f>SUM('3:11'!C166)</f>
        <v>9</v>
      </c>
      <c r="D166" s="592"/>
      <c r="E166" s="590">
        <f>D166*11</f>
        <v>0</v>
      </c>
      <c r="F166" s="590"/>
      <c r="G166" s="591">
        <f>SUM('3:11'!G166)</f>
        <v>9</v>
      </c>
      <c r="H166" s="592"/>
      <c r="I166" s="586">
        <f>G166*11</f>
        <v>99</v>
      </c>
      <c r="J166" s="586"/>
      <c r="K166" s="586">
        <f>E166-I166</f>
        <v>-99</v>
      </c>
      <c r="L166" s="586"/>
      <c r="M166" s="588" t="str">
        <f>IF(ISERROR(K166/E166),"",K166/E166)</f>
        <v/>
      </c>
      <c r="N166" s="588"/>
      <c r="O166" s="586"/>
      <c r="P166" s="556" t="s">
        <v>99</v>
      </c>
      <c r="Q166" s="556"/>
      <c r="R166" s="579">
        <f>SUM(O137:U137)</f>
        <v>0</v>
      </c>
      <c r="S166" s="579"/>
      <c r="T166" s="587" t="str">
        <f>IF(ISERROR(R166/R170),"",R166/R170)</f>
        <v/>
      </c>
      <c r="U166" s="587"/>
      <c r="V166" s="556" t="s">
        <v>44</v>
      </c>
      <c r="W166" s="556"/>
      <c r="X166" s="579">
        <f>SUM(P31,P88,P123,P139,P147,P162)</f>
        <v>0</v>
      </c>
      <c r="Y166" s="579"/>
      <c r="Z166" s="587" t="str">
        <f>IF(ISERROR(X166/X170),"",X166/X170)</f>
        <v/>
      </c>
      <c r="AA166" s="587"/>
      <c r="AE166" s="14"/>
      <c r="AF166" s="14"/>
      <c r="AG166" s="348"/>
      <c r="AH166" s="34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03"/>
      <c r="B167" s="339" t="s">
        <v>123</v>
      </c>
      <c r="C167" s="589">
        <f>SUM(C163:D166)</f>
        <v>36</v>
      </c>
      <c r="D167" s="586"/>
      <c r="E167" s="586">
        <f>SUM(F163:F166)</f>
        <v>0</v>
      </c>
      <c r="F167" s="586"/>
      <c r="G167" s="589">
        <f>SUM(G163:H166)</f>
        <v>36</v>
      </c>
      <c r="H167" s="586"/>
      <c r="I167" s="586">
        <f>SUM(I163:J166)</f>
        <v>369</v>
      </c>
      <c r="J167" s="586"/>
      <c r="K167" s="586">
        <f>SUM(K163:L166)</f>
        <v>-369</v>
      </c>
      <c r="L167" s="586"/>
      <c r="M167" s="588" t="str">
        <f>IF(ISERROR(K167/E167),"",K167/E167)</f>
        <v/>
      </c>
      <c r="N167" s="588"/>
      <c r="O167" s="586"/>
      <c r="P167" s="556" t="s">
        <v>102</v>
      </c>
      <c r="Q167" s="556"/>
      <c r="R167" s="579">
        <f>SUM(O145:U145)</f>
        <v>0</v>
      </c>
      <c r="S167" s="579"/>
      <c r="T167" s="587" t="str">
        <f>IF(ISERROR(R167/R170),"",R167/R170)</f>
        <v/>
      </c>
      <c r="U167" s="587"/>
      <c r="V167" s="556" t="s">
        <v>45</v>
      </c>
      <c r="W167" s="556"/>
      <c r="X167" s="579">
        <f>SUM(P32,P89,P124,P140,P148,P163)</f>
        <v>0</v>
      </c>
      <c r="Y167" s="579"/>
      <c r="Z167" s="587" t="str">
        <f>IF(ISERROR(X167/X170),"",X167/X170)</f>
        <v/>
      </c>
      <c r="AA167" s="587"/>
      <c r="AE167" s="14"/>
      <c r="AF167" s="14"/>
      <c r="AG167" s="348"/>
      <c r="AH167" s="34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45"/>
      <c r="AV167" s="345"/>
      <c r="AW167" s="345"/>
      <c r="AX167" s="345"/>
      <c r="AY167" s="345"/>
      <c r="AZ167" s="345"/>
      <c r="BA167" s="345"/>
    </row>
    <row r="168" spans="1:106" ht="17.25">
      <c r="A168" s="311" t="s">
        <v>504</v>
      </c>
      <c r="B168" s="339">
        <f>G161</f>
        <v>14996</v>
      </c>
      <c r="C168" s="579" t="s">
        <v>155</v>
      </c>
      <c r="D168" s="579"/>
      <c r="E168" s="556">
        <f>H161</f>
        <v>73810.77</v>
      </c>
      <c r="F168" s="556"/>
      <c r="G168" s="556" t="s">
        <v>34</v>
      </c>
      <c r="H168" s="556"/>
      <c r="I168" s="585">
        <f>L161</f>
        <v>14.769396767407228</v>
      </c>
      <c r="J168" s="585"/>
      <c r="K168" s="586" t="s">
        <v>32</v>
      </c>
      <c r="L168" s="586"/>
      <c r="M168" s="585">
        <f>J161</f>
        <v>15.17967405607855</v>
      </c>
      <c r="N168" s="585"/>
      <c r="O168" s="586"/>
      <c r="P168" s="556" t="s">
        <v>106</v>
      </c>
      <c r="Q168" s="556"/>
      <c r="R168" s="579">
        <f>SUM(O160:U160)</f>
        <v>0</v>
      </c>
      <c r="S168" s="579"/>
      <c r="T168" s="587" t="str">
        <f>IF(ISERROR(R168/R170),"",R168/R170)</f>
        <v/>
      </c>
      <c r="U168" s="587"/>
      <c r="V168" s="556" t="s">
        <v>46</v>
      </c>
      <c r="W168" s="556"/>
      <c r="X168" s="579">
        <f>SUM(P33,P90,P125,P141,P149,P164)</f>
        <v>0</v>
      </c>
      <c r="Y168" s="579"/>
      <c r="Z168" s="587" t="str">
        <f>IF(ISERROR(X168/X170),"",X168/X170)</f>
        <v/>
      </c>
      <c r="AA168" s="587"/>
      <c r="AE168" s="14"/>
      <c r="AF168" s="14"/>
      <c r="AG168" s="348"/>
      <c r="AH168" s="34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45"/>
      <c r="AV168" s="345"/>
      <c r="AW168" s="345"/>
      <c r="AX168" s="345"/>
      <c r="AY168" s="345"/>
      <c r="AZ168" s="345"/>
      <c r="BA168" s="345"/>
    </row>
    <row r="169" spans="1:106" ht="17.25">
      <c r="A169" s="312" t="s">
        <v>505</v>
      </c>
      <c r="B169" s="339">
        <f>I161+C167</f>
        <v>1023.9</v>
      </c>
      <c r="C169" s="556" t="s">
        <v>114</v>
      </c>
      <c r="D169" s="556"/>
      <c r="E169" s="576">
        <f>K161+I167</f>
        <v>1384.3427547625261</v>
      </c>
      <c r="F169" s="576"/>
      <c r="G169" s="556" t="s">
        <v>150</v>
      </c>
      <c r="H169" s="556"/>
      <c r="I169" s="585">
        <f>B169-E169</f>
        <v>-360.44275476252608</v>
      </c>
      <c r="J169" s="585"/>
      <c r="K169" s="586" t="s">
        <v>151</v>
      </c>
      <c r="L169" s="586"/>
      <c r="M169" s="588">
        <f>IF(ISERROR(I169/B169),"",I169/B169)</f>
        <v>-0.35202925555476716</v>
      </c>
      <c r="N169" s="588"/>
      <c r="O169" s="586"/>
      <c r="P169" s="556" t="s">
        <v>107</v>
      </c>
      <c r="Q169" s="556"/>
      <c r="R169" s="579"/>
      <c r="S169" s="579"/>
      <c r="T169" s="587" t="str">
        <f>IF(ISERROR(R169/R170),"",R169/R170)</f>
        <v/>
      </c>
      <c r="U169" s="587"/>
      <c r="V169" s="556" t="s">
        <v>47</v>
      </c>
      <c r="W169" s="556"/>
      <c r="X169" s="579"/>
      <c r="Y169" s="579"/>
      <c r="Z169" s="587" t="str">
        <f>IF(ISERROR(X169/X170),"",X169/X170)</f>
        <v/>
      </c>
      <c r="AA169" s="587"/>
      <c r="AE169" s="14"/>
      <c r="AF169" s="14"/>
      <c r="AG169" s="348"/>
      <c r="AH169" s="34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5"/>
      <c r="AV169" s="345"/>
      <c r="AW169" s="345"/>
      <c r="AX169" s="345"/>
      <c r="AY169" s="345"/>
      <c r="AZ169" s="345"/>
      <c r="BA169" s="345"/>
    </row>
    <row r="170" spans="1:106" ht="15.75" customHeight="1">
      <c r="A170" s="312" t="s">
        <v>507</v>
      </c>
      <c r="B170" s="339">
        <f>N161</f>
        <v>0</v>
      </c>
      <c r="C170" s="556" t="s">
        <v>149</v>
      </c>
      <c r="D170" s="556"/>
      <c r="E170" s="587">
        <f>IF(ISERROR(B170/B169),"",B170/B169)</f>
        <v>0</v>
      </c>
      <c r="F170" s="587"/>
      <c r="G170" s="556" t="s">
        <v>158</v>
      </c>
      <c r="H170" s="556"/>
      <c r="I170" s="586">
        <f>V161</f>
        <v>0</v>
      </c>
      <c r="J170" s="586"/>
      <c r="K170" s="586" t="s">
        <v>156</v>
      </c>
      <c r="L170" s="586"/>
      <c r="M170" s="588">
        <f t="array" ref="M170">IF(ISERROR(I170/B168),"",I170/B168)</f>
        <v>0</v>
      </c>
      <c r="N170" s="588"/>
      <c r="O170" s="586"/>
      <c r="P170" s="556" t="s">
        <v>123</v>
      </c>
      <c r="Q170" s="556"/>
      <c r="R170" s="579">
        <f>SUM(R163:S169)</f>
        <v>0</v>
      </c>
      <c r="S170" s="579"/>
      <c r="T170" s="587">
        <f>SUM(T163:U169)</f>
        <v>0</v>
      </c>
      <c r="U170" s="587"/>
      <c r="V170" s="556" t="s">
        <v>123</v>
      </c>
      <c r="W170" s="556"/>
      <c r="X170" s="579">
        <f>SUM(X163:Y169)</f>
        <v>0</v>
      </c>
      <c r="Y170" s="579"/>
      <c r="Z170" s="587">
        <f>SUM(Z163:AA169)</f>
        <v>0</v>
      </c>
      <c r="AA170" s="587"/>
      <c r="AE170" s="14"/>
      <c r="AF170" s="14"/>
      <c r="AG170" s="348"/>
      <c r="AH170" s="34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5"/>
      <c r="AV170" s="345"/>
      <c r="AW170" s="345"/>
      <c r="AX170" s="345"/>
      <c r="AY170" s="345"/>
      <c r="AZ170" s="345"/>
      <c r="BA170" s="345"/>
    </row>
    <row r="171" spans="1:106">
      <c r="A171" s="618" t="s">
        <v>128</v>
      </c>
      <c r="B171" s="618"/>
      <c r="C171" s="618"/>
      <c r="D171" s="618"/>
      <c r="E171" s="618"/>
      <c r="F171" s="618"/>
      <c r="G171" s="618"/>
      <c r="H171" s="618"/>
      <c r="I171" s="618"/>
      <c r="J171" s="626"/>
      <c r="K171" s="618"/>
      <c r="L171" s="618"/>
      <c r="M171" s="618"/>
      <c r="N171" s="618"/>
      <c r="O171" s="618"/>
      <c r="P171" s="618"/>
      <c r="Q171" s="618"/>
      <c r="R171" s="618"/>
      <c r="S171" s="618"/>
      <c r="T171" s="618"/>
      <c r="U171" s="618"/>
      <c r="V171" s="618"/>
      <c r="W171" s="618"/>
      <c r="X171" s="618"/>
      <c r="Y171" s="618"/>
      <c r="Z171" s="618"/>
      <c r="AA171" s="618"/>
      <c r="AB171" s="618"/>
      <c r="AC171" s="618"/>
      <c r="AD171" s="618"/>
      <c r="AE171" s="618"/>
      <c r="AF171" s="618"/>
      <c r="AG171" s="618"/>
      <c r="AH171" s="618"/>
      <c r="AI171" s="618"/>
      <c r="AJ171" s="618"/>
      <c r="AK171" s="618"/>
      <c r="AL171" s="618"/>
      <c r="AM171" s="618"/>
      <c r="AN171" s="618"/>
      <c r="AO171" s="618"/>
      <c r="AP171" s="618"/>
      <c r="AQ171" s="618"/>
      <c r="AR171" s="618"/>
      <c r="AS171" s="618"/>
      <c r="AT171" s="618"/>
      <c r="AU171" s="618"/>
      <c r="AV171" s="618"/>
      <c r="AW171" s="618"/>
      <c r="AX171" s="618"/>
      <c r="AY171" s="618"/>
      <c r="AZ171" s="618"/>
      <c r="BA171" s="618"/>
    </row>
    <row r="172" spans="1:106">
      <c r="A172" s="512" t="s">
        <v>502</v>
      </c>
      <c r="B172" s="607" t="s">
        <v>25</v>
      </c>
      <c r="C172" s="607" t="s">
        <v>26</v>
      </c>
      <c r="D172" s="607" t="s">
        <v>27</v>
      </c>
      <c r="E172" s="619" t="s">
        <v>28</v>
      </c>
      <c r="F172" s="622" t="s">
        <v>29</v>
      </c>
      <c r="G172" s="586" t="s">
        <v>30</v>
      </c>
      <c r="H172" s="586"/>
      <c r="I172" s="607" t="s">
        <v>31</v>
      </c>
      <c r="J172" s="610" t="s">
        <v>32</v>
      </c>
      <c r="K172" s="613" t="s">
        <v>33</v>
      </c>
      <c r="L172" s="607" t="s">
        <v>34</v>
      </c>
      <c r="M172" s="616" t="s">
        <v>35</v>
      </c>
      <c r="N172" s="604" t="s">
        <v>36</v>
      </c>
      <c r="O172" s="586" t="s">
        <v>37</v>
      </c>
      <c r="P172" s="586"/>
      <c r="Q172" s="586"/>
      <c r="R172" s="586"/>
      <c r="S172" s="586"/>
      <c r="T172" s="586"/>
      <c r="U172" s="586"/>
      <c r="V172" s="605" t="s">
        <v>38</v>
      </c>
      <c r="W172" s="604" t="s">
        <v>39</v>
      </c>
      <c r="X172" s="586" t="s">
        <v>40</v>
      </c>
      <c r="Y172" s="586"/>
      <c r="Z172" s="586"/>
      <c r="AA172" s="586"/>
      <c r="AB172" s="21"/>
      <c r="AC172" s="21"/>
      <c r="AD172" s="21"/>
      <c r="AE172" s="21"/>
      <c r="AF172" s="21"/>
      <c r="AG172" s="21"/>
      <c r="AH172" s="21"/>
      <c r="AI172" s="606"/>
      <c r="AJ172" s="602"/>
      <c r="AK172" s="602"/>
      <c r="AL172" s="602"/>
      <c r="AM172" s="602"/>
      <c r="AN172" s="602"/>
      <c r="AO172" s="602"/>
      <c r="AP172" s="602"/>
      <c r="AQ172" s="602"/>
      <c r="AR172" s="602"/>
      <c r="AS172" s="602"/>
      <c r="AT172" s="602"/>
      <c r="AU172" s="602"/>
      <c r="AV172" s="602"/>
      <c r="AW172" s="602"/>
      <c r="AX172" s="602"/>
      <c r="AY172" s="602"/>
      <c r="AZ172" s="602"/>
      <c r="BA172" s="602"/>
    </row>
    <row r="173" spans="1:106" ht="15.75" customHeight="1">
      <c r="A173" s="513"/>
      <c r="B173" s="608"/>
      <c r="C173" s="608"/>
      <c r="D173" s="608"/>
      <c r="E173" s="620"/>
      <c r="F173" s="623"/>
      <c r="G173" s="586"/>
      <c r="H173" s="586"/>
      <c r="I173" s="608"/>
      <c r="J173" s="611"/>
      <c r="K173" s="614"/>
      <c r="L173" s="608"/>
      <c r="M173" s="617"/>
      <c r="N173" s="604"/>
      <c r="O173" s="586" t="s">
        <v>41</v>
      </c>
      <c r="P173" s="586" t="s">
        <v>42</v>
      </c>
      <c r="Q173" s="586" t="s">
        <v>43</v>
      </c>
      <c r="R173" s="603" t="s">
        <v>44</v>
      </c>
      <c r="S173" s="556" t="s">
        <v>45</v>
      </c>
      <c r="T173" s="586" t="s">
        <v>46</v>
      </c>
      <c r="U173" s="586" t="s">
        <v>47</v>
      </c>
      <c r="V173" s="605"/>
      <c r="W173" s="604"/>
      <c r="X173" s="586" t="s">
        <v>13</v>
      </c>
      <c r="Y173" s="586" t="s">
        <v>48</v>
      </c>
      <c r="Z173" s="586" t="s">
        <v>49</v>
      </c>
      <c r="AA173" s="586" t="s">
        <v>47</v>
      </c>
      <c r="AB173" s="21"/>
      <c r="AC173" s="21"/>
      <c r="AD173" s="21"/>
      <c r="AE173" s="21"/>
      <c r="AF173" s="21"/>
      <c r="AG173" s="21"/>
      <c r="AH173" s="21"/>
      <c r="AI173" s="606"/>
      <c r="AJ173" s="602"/>
      <c r="AK173" s="602"/>
      <c r="AL173" s="602"/>
      <c r="AM173" s="602"/>
      <c r="AN173" s="602"/>
      <c r="AO173" s="602"/>
      <c r="AP173" s="602"/>
      <c r="AQ173" s="602"/>
      <c r="AR173" s="602"/>
      <c r="AS173" s="625"/>
      <c r="AT173" s="625"/>
      <c r="AU173" s="625"/>
      <c r="AV173" s="625"/>
      <c r="AW173" s="625"/>
      <c r="AX173" s="625"/>
      <c r="AY173" s="625"/>
      <c r="AZ173" s="625"/>
      <c r="BA173" s="625"/>
    </row>
    <row r="174" spans="1:106" ht="15.75" customHeight="1">
      <c r="A174" s="514"/>
      <c r="B174" s="609"/>
      <c r="C174" s="609"/>
      <c r="D174" s="609"/>
      <c r="E174" s="621"/>
      <c r="F174" s="624"/>
      <c r="G174" s="337" t="s">
        <v>50</v>
      </c>
      <c r="H174" s="337" t="s">
        <v>51</v>
      </c>
      <c r="I174" s="609"/>
      <c r="J174" s="612"/>
      <c r="K174" s="615"/>
      <c r="L174" s="609"/>
      <c r="M174" s="617"/>
      <c r="N174" s="604"/>
      <c r="O174" s="586"/>
      <c r="P174" s="586"/>
      <c r="Q174" s="586"/>
      <c r="R174" s="603"/>
      <c r="S174" s="556"/>
      <c r="T174" s="586"/>
      <c r="U174" s="586"/>
      <c r="V174" s="605"/>
      <c r="W174" s="604"/>
      <c r="X174" s="586"/>
      <c r="Y174" s="586"/>
      <c r="Z174" s="586"/>
      <c r="AA174" s="586"/>
      <c r="AB174" s="21"/>
      <c r="AC174" s="21"/>
      <c r="AD174" s="21"/>
      <c r="AE174" s="21"/>
      <c r="AF174" s="21"/>
      <c r="AG174" s="21"/>
      <c r="AH174" s="21"/>
      <c r="AI174" s="606"/>
      <c r="AJ174" s="602"/>
      <c r="AK174" s="602"/>
      <c r="AL174" s="345"/>
      <c r="AM174" s="345"/>
      <c r="AN174" s="345"/>
      <c r="AO174" s="345"/>
      <c r="AP174" s="345"/>
      <c r="AQ174" s="345"/>
      <c r="AR174" s="345"/>
      <c r="AS174" s="21"/>
      <c r="AT174" s="21"/>
      <c r="AU174" s="21"/>
      <c r="AV174" s="346"/>
      <c r="AW174" s="345"/>
      <c r="AX174" s="345"/>
      <c r="AY174" s="345"/>
      <c r="AZ174" s="345"/>
      <c r="BA174" s="345"/>
    </row>
    <row r="175" spans="1:106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SUM('3:11'!G175)</f>
        <v>986</v>
      </c>
      <c r="H175" s="95">
        <f t="shared" ref="H175:H180" si="61">D175*G175</f>
        <v>4959.58</v>
      </c>
      <c r="I175" s="93">
        <f>SUM('3:11'!I175)</f>
        <v>74</v>
      </c>
      <c r="J175" s="31">
        <f t="array" ref="J175">IF(ISERROR(G175/I175),"",G175/I175)</f>
        <v>13.324324324324325</v>
      </c>
      <c r="K175" s="96">
        <f t="array" ref="K175">IF(ISERROR(G175/L175),"",G175/L175)</f>
        <v>61.625</v>
      </c>
      <c r="L175" s="84">
        <v>16</v>
      </c>
      <c r="M175" s="97">
        <f t="shared" ref="M175:M186" si="62">IF(ISERROR(I175-K175),"",I175-K175)</f>
        <v>12.375</v>
      </c>
      <c r="N175" s="93">
        <f>SUM('3:11'!N175)</f>
        <v>0</v>
      </c>
      <c r="O175" s="93">
        <f>SUM('3:11'!O175)</f>
        <v>0</v>
      </c>
      <c r="P175" s="93">
        <f>SUM('3:11'!P175)</f>
        <v>0</v>
      </c>
      <c r="Q175" s="93">
        <f>SUM('3:11'!Q175)</f>
        <v>0</v>
      </c>
      <c r="R175" s="93">
        <f>SUM('3:11'!R175)</f>
        <v>0</v>
      </c>
      <c r="S175" s="93">
        <f>SUM('3:11'!S175)</f>
        <v>0</v>
      </c>
      <c r="T175" s="93">
        <f>SUM('3:11'!T175)</f>
        <v>0</v>
      </c>
      <c r="U175" s="93">
        <f>SUM('3:11'!U175)</f>
        <v>0</v>
      </c>
      <c r="V175" s="206">
        <f t="shared" ref="V175:V186" si="63">SUM(X175:AA175)</f>
        <v>0</v>
      </c>
      <c r="W175" s="33">
        <f t="shared" ref="W175:W186" si="64">IF(ISERROR(V175/G175),"",V175/G175)</f>
        <v>0</v>
      </c>
      <c r="X175" s="93">
        <f>SUM('3:11'!X175)</f>
        <v>0</v>
      </c>
      <c r="Y175" s="93">
        <f>SUM('3:11'!Y175)</f>
        <v>0</v>
      </c>
      <c r="Z175" s="93">
        <f>SUM('3:11'!Z175)</f>
        <v>0</v>
      </c>
      <c r="AA175" s="93">
        <f>SUM('3:11'!AA175)</f>
        <v>0</v>
      </c>
      <c r="AB175" s="73"/>
      <c r="AC175" s="54"/>
      <c r="AD175" s="348"/>
      <c r="AE175" s="54"/>
      <c r="AF175" s="54"/>
      <c r="AG175" s="54"/>
      <c r="AH175" s="54"/>
      <c r="AI175" s="57"/>
      <c r="AJ175" s="57"/>
      <c r="AK175" s="57"/>
      <c r="AL175" s="347"/>
      <c r="AM175" s="54"/>
      <c r="AN175" s="347"/>
      <c r="AO175" s="34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02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SUM('3:11'!G176)</f>
        <v>0</v>
      </c>
      <c r="H176" s="95">
        <f t="shared" si="61"/>
        <v>0</v>
      </c>
      <c r="I176" s="93">
        <f>SUM('3:11'!I176)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SUM('3:11'!N176)</f>
        <v>0</v>
      </c>
      <c r="O176" s="93">
        <f>SUM('3:11'!O176)</f>
        <v>0</v>
      </c>
      <c r="P176" s="93">
        <f>SUM('3:11'!P176)</f>
        <v>0</v>
      </c>
      <c r="Q176" s="93">
        <f>SUM('3:11'!Q176)</f>
        <v>0</v>
      </c>
      <c r="R176" s="93">
        <f>SUM('3:11'!R176)</f>
        <v>0</v>
      </c>
      <c r="S176" s="93">
        <f>SUM('3:11'!S176)</f>
        <v>0</v>
      </c>
      <c r="T176" s="93">
        <f>SUM('3:11'!T176)</f>
        <v>0</v>
      </c>
      <c r="U176" s="93">
        <f>SUM('3:11'!U176)</f>
        <v>0</v>
      </c>
      <c r="V176" s="206">
        <f t="shared" si="63"/>
        <v>0</v>
      </c>
      <c r="W176" s="33" t="str">
        <f t="shared" si="64"/>
        <v/>
      </c>
      <c r="X176" s="93">
        <f>SUM('3:11'!X176)</f>
        <v>0</v>
      </c>
      <c r="Y176" s="93">
        <f>SUM('3:11'!Y176)</f>
        <v>0</v>
      </c>
      <c r="Z176" s="93">
        <f>SUM('3:11'!Z176)</f>
        <v>0</v>
      </c>
      <c r="AA176" s="93">
        <f>SUM('3:11'!AA176)</f>
        <v>0</v>
      </c>
      <c r="AB176" s="73"/>
      <c r="AC176" s="54"/>
      <c r="AD176" s="348"/>
      <c r="AE176" s="54"/>
      <c r="AF176" s="54"/>
      <c r="AG176" s="54"/>
      <c r="AH176" s="54"/>
      <c r="AI176" s="57"/>
      <c r="AJ176" s="57"/>
      <c r="AK176" s="57"/>
      <c r="AL176" s="54"/>
      <c r="AM176" s="54"/>
      <c r="AN176" s="347"/>
      <c r="AO176" s="54"/>
      <c r="AP176" s="347"/>
      <c r="AQ176" s="54"/>
      <c r="AR176" s="54"/>
      <c r="AS176" s="347"/>
      <c r="AT176" s="347"/>
      <c r="AU176" s="347"/>
      <c r="AV176" s="347"/>
      <c r="AW176" s="55"/>
      <c r="AX176" s="54"/>
      <c r="AY176" s="54"/>
      <c r="AZ176" s="54"/>
      <c r="BA176" s="54"/>
    </row>
    <row r="177" spans="1:53">
      <c r="A177" s="303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SUM('3:11'!G177)</f>
        <v>0</v>
      </c>
      <c r="H177" s="95">
        <f t="shared" si="61"/>
        <v>0</v>
      </c>
      <c r="I177" s="93">
        <f>SUM('3:11'!I177)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SUM('3:11'!N177)</f>
        <v>0</v>
      </c>
      <c r="O177" s="93">
        <f>SUM('3:11'!O177)</f>
        <v>0</v>
      </c>
      <c r="P177" s="93">
        <f>SUM('3:11'!P177)</f>
        <v>0</v>
      </c>
      <c r="Q177" s="93">
        <f>SUM('3:11'!Q177)</f>
        <v>0</v>
      </c>
      <c r="R177" s="93">
        <f>SUM('3:11'!R177)</f>
        <v>0</v>
      </c>
      <c r="S177" s="93">
        <f>SUM('3:11'!S177)</f>
        <v>0</v>
      </c>
      <c r="T177" s="93">
        <f>SUM('3:11'!T177)</f>
        <v>0</v>
      </c>
      <c r="U177" s="93">
        <f>SUM('3:11'!U177)</f>
        <v>0</v>
      </c>
      <c r="V177" s="206">
        <f t="shared" si="63"/>
        <v>0</v>
      </c>
      <c r="W177" s="33" t="str">
        <f t="shared" si="64"/>
        <v/>
      </c>
      <c r="X177" s="93">
        <f>SUM('3:11'!X177)</f>
        <v>0</v>
      </c>
      <c r="Y177" s="93">
        <f>SUM('3:11'!Y177)</f>
        <v>0</v>
      </c>
      <c r="Z177" s="93">
        <f>SUM('3:11'!Z177)</f>
        <v>0</v>
      </c>
      <c r="AA177" s="93">
        <f>SUM('3:11'!AA177)</f>
        <v>0</v>
      </c>
      <c r="AB177" s="73"/>
      <c r="AC177" s="54"/>
      <c r="AD177" s="34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4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SUM('3:11'!G178)</f>
        <v>1404</v>
      </c>
      <c r="H178" s="95">
        <f t="shared" si="61"/>
        <v>7062.1200000000008</v>
      </c>
      <c r="I178" s="93">
        <f>SUM('3:11'!I178)</f>
        <v>88</v>
      </c>
      <c r="J178" s="31">
        <f t="array" ref="J178">IF(ISERROR(G178/I178),"",G178/I178)</f>
        <v>15.954545454545455</v>
      </c>
      <c r="K178" s="35">
        <f t="array" ref="K178">IF(ISERROR(G178/L178),"",G178/L178)</f>
        <v>73.89473684210526</v>
      </c>
      <c r="L178" s="87">
        <v>19</v>
      </c>
      <c r="M178" s="36">
        <f t="shared" si="62"/>
        <v>14.10526315789474</v>
      </c>
      <c r="N178" s="93">
        <f>SUM('3:11'!N178)</f>
        <v>0</v>
      </c>
      <c r="O178" s="93">
        <f>SUM('3:11'!O178)</f>
        <v>0</v>
      </c>
      <c r="P178" s="93">
        <f>SUM('3:11'!P178)</f>
        <v>0</v>
      </c>
      <c r="Q178" s="93">
        <f>SUM('3:11'!Q178)</f>
        <v>0</v>
      </c>
      <c r="R178" s="93">
        <f>SUM('3:11'!R178)</f>
        <v>0</v>
      </c>
      <c r="S178" s="93">
        <f>SUM('3:11'!S178)</f>
        <v>0</v>
      </c>
      <c r="T178" s="93">
        <f>SUM('3:11'!T178)</f>
        <v>0</v>
      </c>
      <c r="U178" s="93">
        <f>SUM('3:11'!U178)</f>
        <v>0</v>
      </c>
      <c r="V178" s="206">
        <f t="shared" si="63"/>
        <v>0</v>
      </c>
      <c r="W178" s="33">
        <f t="shared" si="64"/>
        <v>0</v>
      </c>
      <c r="X178" s="93">
        <f>SUM('3:11'!X178)</f>
        <v>0</v>
      </c>
      <c r="Y178" s="93">
        <f>SUM('3:11'!Y178)</f>
        <v>0</v>
      </c>
      <c r="Z178" s="93">
        <f>SUM('3:11'!Z178)</f>
        <v>0</v>
      </c>
      <c r="AA178" s="93">
        <f>SUM('3:11'!AA178)</f>
        <v>0</v>
      </c>
      <c r="AB178" s="73"/>
      <c r="AC178" s="54"/>
      <c r="AD178" s="34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SUM('3:11'!G179)</f>
        <v>627</v>
      </c>
      <c r="H179" s="95">
        <f t="shared" si="61"/>
        <v>3153.81</v>
      </c>
      <c r="I179" s="93">
        <f>SUM('3:11'!I179)</f>
        <v>40</v>
      </c>
      <c r="J179" s="31">
        <f t="array" ref="J179">IF(ISERROR(G179/I179),"",G179/I179)</f>
        <v>15.675000000000001</v>
      </c>
      <c r="K179" s="35">
        <f t="array" ref="K179">IF(ISERROR(G179/L179),"",G179/L179)</f>
        <v>31.35</v>
      </c>
      <c r="L179" s="87">
        <v>20</v>
      </c>
      <c r="M179" s="36">
        <f t="shared" si="62"/>
        <v>8.6499999999999986</v>
      </c>
      <c r="N179" s="93">
        <f>SUM('3:11'!N179)</f>
        <v>0</v>
      </c>
      <c r="O179" s="93">
        <f>SUM('3:11'!O179)</f>
        <v>0</v>
      </c>
      <c r="P179" s="93">
        <f>SUM('3:11'!P179)</f>
        <v>0</v>
      </c>
      <c r="Q179" s="93">
        <f>SUM('3:11'!Q179)</f>
        <v>0</v>
      </c>
      <c r="R179" s="93">
        <f>SUM('3:11'!R179)</f>
        <v>0</v>
      </c>
      <c r="S179" s="93">
        <f>SUM('3:11'!S179)</f>
        <v>0</v>
      </c>
      <c r="T179" s="93">
        <f>SUM('3:11'!T179)</f>
        <v>0</v>
      </c>
      <c r="U179" s="93">
        <f>SUM('3:11'!U179)</f>
        <v>0</v>
      </c>
      <c r="V179" s="206">
        <f t="shared" si="63"/>
        <v>0</v>
      </c>
      <c r="W179" s="33">
        <f t="shared" si="64"/>
        <v>0</v>
      </c>
      <c r="X179" s="93">
        <f>SUM('3:11'!X179)</f>
        <v>0</v>
      </c>
      <c r="Y179" s="93">
        <f>SUM('3:11'!Y179)</f>
        <v>0</v>
      </c>
      <c r="Z179" s="93">
        <f>SUM('3:11'!Z179)</f>
        <v>0</v>
      </c>
      <c r="AA179" s="93">
        <f>SUM('3:11'!AA179)</f>
        <v>0</v>
      </c>
      <c r="AB179" s="73"/>
      <c r="AC179" s="54"/>
      <c r="AD179" s="34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SUM('3:11'!G180)</f>
        <v>500</v>
      </c>
      <c r="H180" s="95">
        <f t="shared" si="61"/>
        <v>2520</v>
      </c>
      <c r="I180" s="93">
        <f>SUM('3:11'!I180)</f>
        <v>30</v>
      </c>
      <c r="J180" s="31">
        <f t="array" ref="J180">IF(ISERROR(G180/I180),"",G180/I180)</f>
        <v>16.666666666666668</v>
      </c>
      <c r="K180" s="35">
        <f t="array" ref="K180">IF(ISERROR(G180/L180),"",G180/L180)</f>
        <v>26.315789473684209</v>
      </c>
      <c r="L180" s="87">
        <v>19</v>
      </c>
      <c r="M180" s="36">
        <f t="shared" si="62"/>
        <v>3.6842105263157912</v>
      </c>
      <c r="N180" s="93">
        <f>SUM('3:11'!N180)</f>
        <v>0</v>
      </c>
      <c r="O180" s="93">
        <f>SUM('3:11'!O180)</f>
        <v>0</v>
      </c>
      <c r="P180" s="93">
        <f>SUM('3:11'!P180)</f>
        <v>0</v>
      </c>
      <c r="Q180" s="93">
        <f>SUM('3:11'!Q180)</f>
        <v>0</v>
      </c>
      <c r="R180" s="93">
        <f>SUM('3:11'!R180)</f>
        <v>0</v>
      </c>
      <c r="S180" s="93">
        <f>SUM('3:11'!S180)</f>
        <v>0</v>
      </c>
      <c r="T180" s="93">
        <f>SUM('3:11'!T180)</f>
        <v>0</v>
      </c>
      <c r="U180" s="93">
        <f>SUM('3:11'!U180)</f>
        <v>0</v>
      </c>
      <c r="V180" s="206">
        <f t="shared" si="63"/>
        <v>0</v>
      </c>
      <c r="W180" s="33">
        <f t="shared" si="64"/>
        <v>0</v>
      </c>
      <c r="X180" s="93">
        <f>SUM('3:11'!X180)</f>
        <v>0</v>
      </c>
      <c r="Y180" s="93">
        <f>SUM('3:11'!Y180)</f>
        <v>0</v>
      </c>
      <c r="Z180" s="93">
        <f>SUM('3:11'!Z180)</f>
        <v>0</v>
      </c>
      <c r="AA180" s="93">
        <f>SUM('3:11'!AA180)</f>
        <v>0</v>
      </c>
      <c r="AB180" s="73"/>
      <c r="AC180" s="54"/>
      <c r="AD180" s="34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SUM('3:11'!G181)</f>
        <v>0</v>
      </c>
      <c r="H181" s="95">
        <f>D181*G181</f>
        <v>0</v>
      </c>
      <c r="I181" s="93">
        <f>SUM('3:11'!I181)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SUM('3:11'!N181)</f>
        <v>0</v>
      </c>
      <c r="O181" s="93">
        <f>SUM('3:11'!O181)</f>
        <v>0</v>
      </c>
      <c r="P181" s="93">
        <f>SUM('3:11'!P181)</f>
        <v>0</v>
      </c>
      <c r="Q181" s="93">
        <f>SUM('3:11'!Q181)</f>
        <v>0</v>
      </c>
      <c r="R181" s="93">
        <f>SUM('3:11'!R181)</f>
        <v>0</v>
      </c>
      <c r="S181" s="93">
        <f>SUM('3:11'!S181)</f>
        <v>0</v>
      </c>
      <c r="T181" s="93">
        <f>SUM('3:11'!T181)</f>
        <v>0</v>
      </c>
      <c r="U181" s="93">
        <f>SUM('3:11'!U181)</f>
        <v>0</v>
      </c>
      <c r="V181" s="206">
        <f t="shared" si="63"/>
        <v>0</v>
      </c>
      <c r="W181" s="33" t="str">
        <f t="shared" si="64"/>
        <v/>
      </c>
      <c r="X181" s="93">
        <f>SUM('3:11'!X181)</f>
        <v>0</v>
      </c>
      <c r="Y181" s="93">
        <f>SUM('3:11'!Y181)</f>
        <v>0</v>
      </c>
      <c r="Z181" s="93">
        <f>SUM('3:11'!Z181)</f>
        <v>0</v>
      </c>
      <c r="AA181" s="93">
        <f>SUM('3:11'!AA181)</f>
        <v>0</v>
      </c>
      <c r="AB181" s="73"/>
      <c r="AC181" s="54"/>
      <c r="AD181" s="34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SUM('3:11'!G182)</f>
        <v>0</v>
      </c>
      <c r="H182" s="95">
        <f t="shared" ref="H182:H195" si="65">D182*G182</f>
        <v>0</v>
      </c>
      <c r="I182" s="93">
        <f>SUM('3:11'!I182)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SUM('3:11'!N182)</f>
        <v>0</v>
      </c>
      <c r="O182" s="93">
        <f>SUM('3:11'!O182)</f>
        <v>0</v>
      </c>
      <c r="P182" s="93">
        <f>SUM('3:11'!P182)</f>
        <v>0</v>
      </c>
      <c r="Q182" s="93">
        <f>SUM('3:11'!Q182)</f>
        <v>0</v>
      </c>
      <c r="R182" s="93">
        <f>SUM('3:11'!R182)</f>
        <v>0</v>
      </c>
      <c r="S182" s="93">
        <f>SUM('3:11'!S182)</f>
        <v>0</v>
      </c>
      <c r="T182" s="93">
        <f>SUM('3:11'!T182)</f>
        <v>0</v>
      </c>
      <c r="U182" s="93">
        <f>SUM('3:11'!U182)</f>
        <v>0</v>
      </c>
      <c r="V182" s="206">
        <f t="shared" si="63"/>
        <v>0</v>
      </c>
      <c r="W182" s="33" t="str">
        <f t="shared" si="64"/>
        <v/>
      </c>
      <c r="X182" s="93">
        <f>SUM('3:11'!X182)</f>
        <v>0</v>
      </c>
      <c r="Y182" s="93">
        <f>SUM('3:11'!Y182)</f>
        <v>0</v>
      </c>
      <c r="Z182" s="93">
        <f>SUM('3:11'!Z182)</f>
        <v>0</v>
      </c>
      <c r="AA182" s="93">
        <f>SUM('3:11'!AA182)</f>
        <v>0</v>
      </c>
      <c r="AB182" s="73"/>
      <c r="AC182" s="54"/>
      <c r="AD182" s="34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02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SUM('3:11'!G183)</f>
        <v>50</v>
      </c>
      <c r="H183" s="95">
        <f t="shared" si="65"/>
        <v>252</v>
      </c>
      <c r="I183" s="93">
        <f>SUM('3:11'!I183)</f>
        <v>3</v>
      </c>
      <c r="J183" s="31">
        <f t="array" ref="J183">IF(ISERROR(G183/I183),"",G183/I183)</f>
        <v>16.666666666666668</v>
      </c>
      <c r="K183" s="35">
        <f t="array" ref="K183">IF(ISERROR(G183/L183),"",G183/L183)</f>
        <v>2.9411764705882355</v>
      </c>
      <c r="L183" s="87">
        <v>17</v>
      </c>
      <c r="M183" s="36">
        <f t="shared" si="62"/>
        <v>5.8823529411764497E-2</v>
      </c>
      <c r="N183" s="93">
        <f>SUM('3:11'!N183)</f>
        <v>0</v>
      </c>
      <c r="O183" s="93">
        <f>SUM('3:11'!O183)</f>
        <v>0</v>
      </c>
      <c r="P183" s="93">
        <f>SUM('3:11'!P183)</f>
        <v>0</v>
      </c>
      <c r="Q183" s="93">
        <f>SUM('3:11'!Q183)</f>
        <v>0</v>
      </c>
      <c r="R183" s="93">
        <f>SUM('3:11'!R183)</f>
        <v>0</v>
      </c>
      <c r="S183" s="93">
        <f>SUM('3:11'!S183)</f>
        <v>0</v>
      </c>
      <c r="T183" s="93">
        <f>SUM('3:11'!T183)</f>
        <v>0</v>
      </c>
      <c r="U183" s="93">
        <f>SUM('3:11'!U183)</f>
        <v>0</v>
      </c>
      <c r="V183" s="206">
        <f t="shared" si="63"/>
        <v>0</v>
      </c>
      <c r="W183" s="33">
        <f t="shared" si="64"/>
        <v>0</v>
      </c>
      <c r="X183" s="93">
        <f>SUM('3:11'!X183)</f>
        <v>0</v>
      </c>
      <c r="Y183" s="93">
        <f>SUM('3:11'!Y183)</f>
        <v>0</v>
      </c>
      <c r="Z183" s="93">
        <f>SUM('3:11'!Z183)</f>
        <v>0</v>
      </c>
      <c r="AA183" s="93">
        <f>SUM('3:11'!AA183)</f>
        <v>0</v>
      </c>
      <c r="AB183" s="73"/>
      <c r="AC183" s="54"/>
      <c r="AD183" s="348"/>
      <c r="AE183" s="54"/>
      <c r="AF183" s="54"/>
      <c r="AG183" s="54"/>
      <c r="AH183" s="54"/>
      <c r="AI183" s="57"/>
      <c r="AJ183" s="57"/>
      <c r="AK183" s="57"/>
      <c r="AL183" s="347"/>
      <c r="AM183" s="54"/>
      <c r="AN183" s="54"/>
      <c r="AO183" s="54"/>
      <c r="AP183" s="347"/>
      <c r="AQ183" s="347"/>
      <c r="AR183" s="34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SUM('3:11'!G184)</f>
        <v>572</v>
      </c>
      <c r="H184" s="95">
        <f t="shared" si="65"/>
        <v>2882.88</v>
      </c>
      <c r="I184" s="93">
        <f>SUM('3:11'!I184)</f>
        <v>45</v>
      </c>
      <c r="J184" s="31">
        <f t="array" ref="J184">IF(ISERROR(G184/I184),"",G184/I184)</f>
        <v>12.71111111111111</v>
      </c>
      <c r="K184" s="35">
        <f t="array" ref="K184">IF(ISERROR(G184/L184),"",G184/L184)</f>
        <v>33.647058823529413</v>
      </c>
      <c r="L184" s="87">
        <v>17</v>
      </c>
      <c r="M184" s="36">
        <f t="shared" si="62"/>
        <v>11.352941176470587</v>
      </c>
      <c r="N184" s="93">
        <f>SUM('3:11'!N184)</f>
        <v>0</v>
      </c>
      <c r="O184" s="93">
        <f>SUM('3:11'!O184)</f>
        <v>0</v>
      </c>
      <c r="P184" s="93">
        <f>SUM('3:11'!P184)</f>
        <v>0</v>
      </c>
      <c r="Q184" s="93">
        <f>SUM('3:11'!Q184)</f>
        <v>0</v>
      </c>
      <c r="R184" s="93">
        <f>SUM('3:11'!R184)</f>
        <v>0</v>
      </c>
      <c r="S184" s="93">
        <f>SUM('3:11'!S184)</f>
        <v>0</v>
      </c>
      <c r="T184" s="93">
        <f>SUM('3:11'!T184)</f>
        <v>0</v>
      </c>
      <c r="U184" s="93">
        <f>SUM('3:11'!U184)</f>
        <v>0</v>
      </c>
      <c r="V184" s="206">
        <f t="shared" si="63"/>
        <v>0</v>
      </c>
      <c r="W184" s="33">
        <f t="shared" si="64"/>
        <v>0</v>
      </c>
      <c r="X184" s="93">
        <f>SUM('3:11'!X184)</f>
        <v>0</v>
      </c>
      <c r="Y184" s="93">
        <f>SUM('3:11'!Y184)</f>
        <v>0</v>
      </c>
      <c r="Z184" s="93">
        <f>SUM('3:11'!Z184)</f>
        <v>0</v>
      </c>
      <c r="AA184" s="93">
        <f>SUM('3:11'!AA184)</f>
        <v>0</v>
      </c>
      <c r="AB184" s="73"/>
      <c r="AC184" s="54"/>
      <c r="AD184" s="34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4">
        <v>30100063</v>
      </c>
      <c r="B185" s="202" t="s">
        <v>171</v>
      </c>
      <c r="C185" s="16" t="s">
        <v>379</v>
      </c>
      <c r="D185" s="108"/>
      <c r="E185" s="17"/>
      <c r="F185" s="6"/>
      <c r="G185" s="93">
        <f>SUM('3:11'!G185)</f>
        <v>0</v>
      </c>
      <c r="H185" s="95">
        <f t="shared" si="65"/>
        <v>0</v>
      </c>
      <c r="I185" s="93">
        <f>SUM('3:11'!I185)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SUM('3:11'!N185)</f>
        <v>0</v>
      </c>
      <c r="O185" s="93">
        <f>SUM('3:11'!O185)</f>
        <v>0</v>
      </c>
      <c r="P185" s="93">
        <f>SUM('3:11'!P185)</f>
        <v>0</v>
      </c>
      <c r="Q185" s="93">
        <f>SUM('3:11'!Q185)</f>
        <v>0</v>
      </c>
      <c r="R185" s="93">
        <f>SUM('3:11'!R185)</f>
        <v>0</v>
      </c>
      <c r="S185" s="93">
        <f>SUM('3:11'!S185)</f>
        <v>0</v>
      </c>
      <c r="T185" s="93">
        <f>SUM('3:11'!T185)</f>
        <v>0</v>
      </c>
      <c r="U185" s="93">
        <f>SUM('3:11'!U185)</f>
        <v>0</v>
      </c>
      <c r="V185" s="206">
        <f t="shared" si="63"/>
        <v>0</v>
      </c>
      <c r="W185" s="33" t="str">
        <f t="shared" si="64"/>
        <v/>
      </c>
      <c r="X185" s="93">
        <f>SUM('3:11'!X185)</f>
        <v>0</v>
      </c>
      <c r="Y185" s="93">
        <f>SUM('3:11'!Y185)</f>
        <v>0</v>
      </c>
      <c r="Z185" s="93">
        <f>SUM('3:11'!Z185)</f>
        <v>0</v>
      </c>
      <c r="AA185" s="93">
        <f>SUM('3:11'!AA185)</f>
        <v>0</v>
      </c>
      <c r="AB185" s="73"/>
      <c r="AC185" s="54"/>
      <c r="AD185" s="34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4">
        <v>30100061</v>
      </c>
      <c r="B186" s="202" t="s">
        <v>171</v>
      </c>
      <c r="C186" s="16" t="s">
        <v>380</v>
      </c>
      <c r="D186" s="108"/>
      <c r="E186" s="17"/>
      <c r="F186" s="6"/>
      <c r="G186" s="93">
        <f>SUM('3:11'!G186)</f>
        <v>0</v>
      </c>
      <c r="H186" s="95">
        <f t="shared" si="65"/>
        <v>0</v>
      </c>
      <c r="I186" s="93">
        <f>SUM('3:11'!I186)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SUM('3:11'!N186)</f>
        <v>0</v>
      </c>
      <c r="O186" s="93">
        <f>SUM('3:11'!O186)</f>
        <v>0</v>
      </c>
      <c r="P186" s="93">
        <f>SUM('3:11'!P186)</f>
        <v>0</v>
      </c>
      <c r="Q186" s="93">
        <f>SUM('3:11'!Q186)</f>
        <v>0</v>
      </c>
      <c r="R186" s="93">
        <f>SUM('3:11'!R186)</f>
        <v>0</v>
      </c>
      <c r="S186" s="93">
        <f>SUM('3:11'!S186)</f>
        <v>0</v>
      </c>
      <c r="T186" s="93">
        <f>SUM('3:11'!T186)</f>
        <v>0</v>
      </c>
      <c r="U186" s="93">
        <f>SUM('3:11'!U186)</f>
        <v>0</v>
      </c>
      <c r="V186" s="206">
        <f t="shared" si="63"/>
        <v>0</v>
      </c>
      <c r="W186" s="33" t="str">
        <f t="shared" si="64"/>
        <v/>
      </c>
      <c r="X186" s="93">
        <f>SUM('3:11'!X186)</f>
        <v>0</v>
      </c>
      <c r="Y186" s="93">
        <f>SUM('3:11'!Y186)</f>
        <v>0</v>
      </c>
      <c r="Z186" s="93">
        <f>SUM('3:11'!Z186)</f>
        <v>0</v>
      </c>
      <c r="AA186" s="93">
        <f>SUM('3:11'!AA186)</f>
        <v>0</v>
      </c>
      <c r="AB186" s="73"/>
      <c r="AC186" s="54"/>
      <c r="AD186" s="34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30200001</v>
      </c>
      <c r="B187" s="202" t="s">
        <v>67</v>
      </c>
      <c r="C187" s="16" t="s">
        <v>381</v>
      </c>
      <c r="D187" s="108">
        <v>5.0599999999999996</v>
      </c>
      <c r="E187" s="17"/>
      <c r="F187" s="6"/>
      <c r="G187" s="93">
        <f>SUM('3:11'!G187)</f>
        <v>630</v>
      </c>
      <c r="H187" s="95">
        <f t="shared" si="65"/>
        <v>3187.7999999999997</v>
      </c>
      <c r="I187" s="93">
        <f>SUM('3:11'!I187)</f>
        <v>57.5</v>
      </c>
      <c r="J187" s="31">
        <f t="array" ref="J187">IF(ISERROR(G187/I187),"",G187/I187)</f>
        <v>10.956521739130435</v>
      </c>
      <c r="K187" s="35">
        <f t="array" ref="K187">IF(ISERROR(G187/L187),"",G187/L187)</f>
        <v>33.157894736842103</v>
      </c>
      <c r="L187" s="87">
        <v>19</v>
      </c>
      <c r="M187" s="36">
        <f>IF(ISERROR(I187-K187),"",I187-K187)</f>
        <v>24.342105263157897</v>
      </c>
      <c r="N187" s="93">
        <f>SUM('3:11'!N187)</f>
        <v>0</v>
      </c>
      <c r="O187" s="93">
        <f>SUM('3:11'!O187)</f>
        <v>0</v>
      </c>
      <c r="P187" s="93">
        <f>SUM('3:11'!P187)</f>
        <v>0</v>
      </c>
      <c r="Q187" s="93">
        <f>SUM('3:11'!Q187)</f>
        <v>0</v>
      </c>
      <c r="R187" s="93">
        <f>SUM('3:11'!R187)</f>
        <v>0</v>
      </c>
      <c r="S187" s="93">
        <f>SUM('3:11'!S187)</f>
        <v>0</v>
      </c>
      <c r="T187" s="93">
        <f>SUM('3:11'!T187)</f>
        <v>0</v>
      </c>
      <c r="U187" s="93">
        <f>SUM('3:11'!U187)</f>
        <v>0</v>
      </c>
      <c r="V187" s="206">
        <f>SUM(X187:AA187)</f>
        <v>0</v>
      </c>
      <c r="W187" s="33">
        <f>IF(ISERROR(V187/G187),"",V187/G187)</f>
        <v>0</v>
      </c>
      <c r="X187" s="93">
        <f>SUM('3:11'!X187)</f>
        <v>0</v>
      </c>
      <c r="Y187" s="93">
        <f>SUM('3:11'!Y187)</f>
        <v>0</v>
      </c>
      <c r="Z187" s="93">
        <f>SUM('3:11'!Z187)</f>
        <v>0</v>
      </c>
      <c r="AA187" s="93">
        <f>SUM('3:11'!AA187)</f>
        <v>0</v>
      </c>
      <c r="AB187" s="73"/>
      <c r="AC187" s="54"/>
      <c r="AD187" s="34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SUM('3:11'!G188)</f>
        <v>0</v>
      </c>
      <c r="H188" s="95">
        <f t="shared" si="65"/>
        <v>0</v>
      </c>
      <c r="I188" s="93">
        <f>SUM('3:11'!I188)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6">IF(ISERROR(I188-K188),"",I188-K188)</f>
        <v>0</v>
      </c>
      <c r="N188" s="93">
        <f>SUM('3:11'!N188)</f>
        <v>0</v>
      </c>
      <c r="O188" s="93">
        <f>SUM('3:11'!O188)</f>
        <v>0</v>
      </c>
      <c r="P188" s="93">
        <f>SUM('3:11'!P188)</f>
        <v>0</v>
      </c>
      <c r="Q188" s="93">
        <f>SUM('3:11'!Q188)</f>
        <v>0</v>
      </c>
      <c r="R188" s="93">
        <f>SUM('3:11'!R188)</f>
        <v>0</v>
      </c>
      <c r="S188" s="93">
        <f>SUM('3:11'!S188)</f>
        <v>0</v>
      </c>
      <c r="T188" s="93">
        <f>SUM('3:11'!T188)</f>
        <v>0</v>
      </c>
      <c r="U188" s="93">
        <f>SUM('3:11'!U188)</f>
        <v>0</v>
      </c>
      <c r="V188" s="206">
        <f t="shared" ref="V188:V191" si="67">SUM(X188:AA188)</f>
        <v>0</v>
      </c>
      <c r="W188" s="33" t="str">
        <f t="shared" ref="W188:W191" si="68">IF(ISERROR(V188/G188),"",V188/G188)</f>
        <v/>
      </c>
      <c r="X188" s="93">
        <f>SUM('3:11'!X188)</f>
        <v>0</v>
      </c>
      <c r="Y188" s="93">
        <f>SUM('3:11'!Y188)</f>
        <v>0</v>
      </c>
      <c r="Z188" s="93">
        <f>SUM('3:11'!Z188)</f>
        <v>0</v>
      </c>
      <c r="AA188" s="93">
        <f>SUM('3:11'!AA188)</f>
        <v>0</v>
      </c>
      <c r="AB188" s="73"/>
      <c r="AC188" s="54"/>
      <c r="AD188" s="34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SUM('3:11'!G189)</f>
        <v>0</v>
      </c>
      <c r="H189" s="95">
        <f t="shared" si="65"/>
        <v>0</v>
      </c>
      <c r="I189" s="93">
        <f>SUM('3:11'!I189)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6"/>
        <v>0</v>
      </c>
      <c r="N189" s="93">
        <f>SUM('3:11'!N189)</f>
        <v>0</v>
      </c>
      <c r="O189" s="93">
        <f>SUM('3:11'!O189)</f>
        <v>0</v>
      </c>
      <c r="P189" s="93">
        <f>SUM('3:11'!P189)</f>
        <v>0</v>
      </c>
      <c r="Q189" s="93">
        <f>SUM('3:11'!Q189)</f>
        <v>0</v>
      </c>
      <c r="R189" s="93">
        <f>SUM('3:11'!R189)</f>
        <v>0</v>
      </c>
      <c r="S189" s="93">
        <f>SUM('3:11'!S189)</f>
        <v>0</v>
      </c>
      <c r="T189" s="93">
        <f>SUM('3:11'!T189)</f>
        <v>0</v>
      </c>
      <c r="U189" s="93">
        <f>SUM('3:11'!U189)</f>
        <v>0</v>
      </c>
      <c r="V189" s="206">
        <f t="shared" si="67"/>
        <v>0</v>
      </c>
      <c r="W189" s="33" t="str">
        <f t="shared" si="68"/>
        <v/>
      </c>
      <c r="X189" s="93">
        <f>SUM('3:11'!X189)</f>
        <v>0</v>
      </c>
      <c r="Y189" s="93">
        <f>SUM('3:11'!Y189)</f>
        <v>0</v>
      </c>
      <c r="Z189" s="93">
        <f>SUM('3:11'!Z189)</f>
        <v>0</v>
      </c>
      <c r="AA189" s="93">
        <f>SUM('3:11'!AA189)</f>
        <v>0</v>
      </c>
      <c r="AB189" s="73"/>
      <c r="AC189" s="54"/>
      <c r="AD189" s="34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2">
        <v>30100003</v>
      </c>
      <c r="B190" s="141" t="s">
        <v>198</v>
      </c>
      <c r="C190" s="335" t="s">
        <v>190</v>
      </c>
      <c r="D190" s="108">
        <v>4.8</v>
      </c>
      <c r="E190" s="17"/>
      <c r="F190" s="6"/>
      <c r="G190" s="93">
        <f>SUM('3:11'!G190)</f>
        <v>0</v>
      </c>
      <c r="H190" s="95">
        <f t="shared" si="65"/>
        <v>0</v>
      </c>
      <c r="I190" s="93">
        <f>SUM('3:11'!I190)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6"/>
        <v>0</v>
      </c>
      <c r="N190" s="93">
        <f>SUM('3:11'!N190)</f>
        <v>0</v>
      </c>
      <c r="O190" s="93">
        <f>SUM('3:11'!O190)</f>
        <v>0</v>
      </c>
      <c r="P190" s="93">
        <f>SUM('3:11'!P190)</f>
        <v>0</v>
      </c>
      <c r="Q190" s="93">
        <f>SUM('3:11'!Q190)</f>
        <v>0</v>
      </c>
      <c r="R190" s="93">
        <f>SUM('3:11'!R190)</f>
        <v>0</v>
      </c>
      <c r="S190" s="93">
        <f>SUM('3:11'!S190)</f>
        <v>0</v>
      </c>
      <c r="T190" s="93">
        <f>SUM('3:11'!T190)</f>
        <v>0</v>
      </c>
      <c r="U190" s="93">
        <f>SUM('3:11'!U190)</f>
        <v>0</v>
      </c>
      <c r="V190" s="206">
        <f t="shared" si="67"/>
        <v>0</v>
      </c>
      <c r="W190" s="33" t="str">
        <f t="shared" si="68"/>
        <v/>
      </c>
      <c r="X190" s="93">
        <f>SUM('3:11'!X190)</f>
        <v>0</v>
      </c>
      <c r="Y190" s="93">
        <f>SUM('3:11'!Y190)</f>
        <v>0</v>
      </c>
      <c r="Z190" s="93">
        <f>SUM('3:11'!Z190)</f>
        <v>0</v>
      </c>
      <c r="AA190" s="93">
        <f>SUM('3:11'!AA190)</f>
        <v>0</v>
      </c>
      <c r="AB190" s="73"/>
      <c r="AC190" s="54"/>
      <c r="AD190" s="34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2">
        <v>30100004</v>
      </c>
      <c r="B191" s="141" t="s">
        <v>198</v>
      </c>
      <c r="C191" s="335" t="s">
        <v>187</v>
      </c>
      <c r="D191" s="108">
        <v>4.8</v>
      </c>
      <c r="E191" s="17"/>
      <c r="F191" s="13"/>
      <c r="G191" s="93">
        <f>SUM('3:11'!G191)</f>
        <v>0</v>
      </c>
      <c r="H191" s="95">
        <f t="shared" si="65"/>
        <v>0</v>
      </c>
      <c r="I191" s="93">
        <f>SUM('3:11'!I191)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6"/>
        <v>0</v>
      </c>
      <c r="N191" s="93">
        <f>SUM('3:11'!N191)</f>
        <v>0</v>
      </c>
      <c r="O191" s="93">
        <f>SUM('3:11'!O191)</f>
        <v>0</v>
      </c>
      <c r="P191" s="93">
        <f>SUM('3:11'!P191)</f>
        <v>0</v>
      </c>
      <c r="Q191" s="93">
        <f>SUM('3:11'!Q191)</f>
        <v>0</v>
      </c>
      <c r="R191" s="93">
        <f>SUM('3:11'!R191)</f>
        <v>0</v>
      </c>
      <c r="S191" s="93">
        <f>SUM('3:11'!S191)</f>
        <v>0</v>
      </c>
      <c r="T191" s="93">
        <f>SUM('3:11'!T191)</f>
        <v>0</v>
      </c>
      <c r="U191" s="93">
        <f>SUM('3:11'!U191)</f>
        <v>0</v>
      </c>
      <c r="V191" s="206">
        <f t="shared" si="67"/>
        <v>0</v>
      </c>
      <c r="W191" s="33" t="str">
        <f t="shared" si="68"/>
        <v/>
      </c>
      <c r="X191" s="93">
        <f>SUM('3:11'!X191)</f>
        <v>0</v>
      </c>
      <c r="Y191" s="93">
        <f>SUM('3:11'!Y191)</f>
        <v>0</v>
      </c>
      <c r="Z191" s="93">
        <f>SUM('3:11'!Z191)</f>
        <v>0</v>
      </c>
      <c r="AA191" s="93">
        <f>SUM('3:11'!AA191)</f>
        <v>0</v>
      </c>
      <c r="AB191" s="73"/>
      <c r="AC191" s="54"/>
      <c r="AD191" s="34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2">
        <v>30100006</v>
      </c>
      <c r="B192" s="141" t="s">
        <v>198</v>
      </c>
      <c r="C192" s="335" t="s">
        <v>179</v>
      </c>
      <c r="D192" s="108">
        <v>4.8</v>
      </c>
      <c r="E192" s="17"/>
      <c r="F192" s="13"/>
      <c r="G192" s="93">
        <f>SUM('3:11'!G192)</f>
        <v>0</v>
      </c>
      <c r="H192" s="95">
        <f t="shared" si="65"/>
        <v>0</v>
      </c>
      <c r="I192" s="93">
        <f>SUM('3:11'!I192)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SUM('3:11'!N192)</f>
        <v>0</v>
      </c>
      <c r="O192" s="93">
        <f>SUM('3:11'!O192)</f>
        <v>0</v>
      </c>
      <c r="P192" s="93">
        <f>SUM('3:11'!P192)</f>
        <v>0</v>
      </c>
      <c r="Q192" s="93">
        <f>SUM('3:11'!Q192)</f>
        <v>0</v>
      </c>
      <c r="R192" s="93">
        <f>SUM('3:11'!R192)</f>
        <v>0</v>
      </c>
      <c r="S192" s="93">
        <f>SUM('3:11'!S192)</f>
        <v>0</v>
      </c>
      <c r="T192" s="93">
        <f>SUM('3:11'!T192)</f>
        <v>0</v>
      </c>
      <c r="U192" s="93">
        <f>SUM('3:11'!U192)</f>
        <v>0</v>
      </c>
      <c r="V192" s="206"/>
      <c r="W192" s="33"/>
      <c r="X192" s="93">
        <f>SUM('3:11'!X192)</f>
        <v>0</v>
      </c>
      <c r="Y192" s="93">
        <f>SUM('3:11'!Y192)</f>
        <v>0</v>
      </c>
      <c r="Z192" s="93">
        <f>SUM('3:11'!Z192)</f>
        <v>0</v>
      </c>
      <c r="AA192" s="93">
        <f>SUM('3:11'!AA192)</f>
        <v>0</v>
      </c>
      <c r="AB192" s="73"/>
      <c r="AC192" s="54"/>
      <c r="AD192" s="34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2">
        <v>30100005</v>
      </c>
      <c r="B193" s="141" t="s">
        <v>198</v>
      </c>
      <c r="C193" s="335" t="s">
        <v>199</v>
      </c>
      <c r="D193" s="108">
        <v>4.8</v>
      </c>
      <c r="E193" s="17"/>
      <c r="F193" s="13"/>
      <c r="G193" s="93">
        <f>SUM('3:11'!G193)</f>
        <v>0</v>
      </c>
      <c r="H193" s="95">
        <f t="shared" si="65"/>
        <v>0</v>
      </c>
      <c r="I193" s="93">
        <f>SUM('3:11'!I193)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SUM('3:11'!N193)</f>
        <v>0</v>
      </c>
      <c r="O193" s="93">
        <f>SUM('3:11'!O193)</f>
        <v>0</v>
      </c>
      <c r="P193" s="93">
        <f>SUM('3:11'!P193)</f>
        <v>0</v>
      </c>
      <c r="Q193" s="93">
        <f>SUM('3:11'!Q193)</f>
        <v>0</v>
      </c>
      <c r="R193" s="93">
        <f>SUM('3:11'!R193)</f>
        <v>0</v>
      </c>
      <c r="S193" s="93">
        <f>SUM('3:11'!S193)</f>
        <v>0</v>
      </c>
      <c r="T193" s="93">
        <f>SUM('3:11'!T193)</f>
        <v>0</v>
      </c>
      <c r="U193" s="93">
        <f>SUM('3:11'!U193)</f>
        <v>0</v>
      </c>
      <c r="V193" s="206"/>
      <c r="W193" s="33"/>
      <c r="X193" s="93">
        <f>SUM('3:11'!X193)</f>
        <v>0</v>
      </c>
      <c r="Y193" s="93">
        <f>SUM('3:11'!Y193)</f>
        <v>0</v>
      </c>
      <c r="Z193" s="93">
        <f>SUM('3:11'!Z193)</f>
        <v>0</v>
      </c>
      <c r="AA193" s="93">
        <f>SUM('3:11'!AA193)</f>
        <v>0</v>
      </c>
      <c r="AB193" s="73"/>
      <c r="AC193" s="54"/>
      <c r="AD193" s="34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2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SUM('3:11'!G194)</f>
        <v>0</v>
      </c>
      <c r="H194" s="95">
        <f t="shared" si="65"/>
        <v>0</v>
      </c>
      <c r="I194" s="93">
        <f>SUM('3:11'!I194)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SUM('3:11'!N194)</f>
        <v>0</v>
      </c>
      <c r="O194" s="93">
        <f>SUM('3:11'!O194)</f>
        <v>0</v>
      </c>
      <c r="P194" s="93">
        <f>SUM('3:11'!P194)</f>
        <v>0</v>
      </c>
      <c r="Q194" s="93">
        <f>SUM('3:11'!Q194)</f>
        <v>0</v>
      </c>
      <c r="R194" s="93">
        <f>SUM('3:11'!R194)</f>
        <v>0</v>
      </c>
      <c r="S194" s="93">
        <f>SUM('3:11'!S194)</f>
        <v>0</v>
      </c>
      <c r="T194" s="93">
        <f>SUM('3:11'!T194)</f>
        <v>0</v>
      </c>
      <c r="U194" s="93">
        <f>SUM('3:11'!U194)</f>
        <v>0</v>
      </c>
      <c r="V194" s="206"/>
      <c r="W194" s="33"/>
      <c r="X194" s="93">
        <f>SUM('3:11'!X194)</f>
        <v>0</v>
      </c>
      <c r="Y194" s="93">
        <f>SUM('3:11'!Y194)</f>
        <v>0</v>
      </c>
      <c r="Z194" s="93">
        <f>SUM('3:11'!Z194)</f>
        <v>0</v>
      </c>
      <c r="AA194" s="93">
        <f>SUM('3:11'!AA194)</f>
        <v>0</v>
      </c>
      <c r="AB194" s="73"/>
      <c r="AC194" s="54"/>
      <c r="AD194" s="34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SUM('3:11'!G195)</f>
        <v>0</v>
      </c>
      <c r="H195" s="95">
        <f t="shared" si="65"/>
        <v>0</v>
      </c>
      <c r="I195" s="93">
        <f>SUM('3:11'!I195)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SUM('3:11'!N195)</f>
        <v>0</v>
      </c>
      <c r="O195" s="93">
        <f>SUM('3:11'!O195)</f>
        <v>0</v>
      </c>
      <c r="P195" s="93">
        <f>SUM('3:11'!P195)</f>
        <v>0</v>
      </c>
      <c r="Q195" s="93">
        <f>SUM('3:11'!Q195)</f>
        <v>0</v>
      </c>
      <c r="R195" s="93">
        <f>SUM('3:11'!R195)</f>
        <v>0</v>
      </c>
      <c r="S195" s="93">
        <f>SUM('3:11'!S195)</f>
        <v>0</v>
      </c>
      <c r="T195" s="93">
        <f>SUM('3:11'!T195)</f>
        <v>0</v>
      </c>
      <c r="U195" s="93">
        <f>SUM('3:11'!U195)</f>
        <v>0</v>
      </c>
      <c r="V195" s="206"/>
      <c r="W195" s="33"/>
      <c r="X195" s="93">
        <f>SUM('3:11'!X195)</f>
        <v>0</v>
      </c>
      <c r="Y195" s="93">
        <f>SUM('3:11'!Y195)</f>
        <v>0</v>
      </c>
      <c r="Z195" s="93">
        <f>SUM('3:11'!Z195)</f>
        <v>0</v>
      </c>
      <c r="AA195" s="93">
        <f>SUM('3:11'!AA195)</f>
        <v>0</v>
      </c>
      <c r="AB195" s="73"/>
      <c r="AC195" s="54"/>
      <c r="AD195" s="34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599" t="s">
        <v>70</v>
      </c>
      <c r="B196" s="600"/>
      <c r="C196" s="31" t="s">
        <v>71</v>
      </c>
      <c r="D196" s="30"/>
      <c r="E196" s="30"/>
      <c r="F196" s="30"/>
      <c r="G196" s="94">
        <f>SUM(G175:G195)</f>
        <v>4769</v>
      </c>
      <c r="H196" s="30">
        <f>SUM(H175:H195)</f>
        <v>24018.190000000002</v>
      </c>
      <c r="I196" s="30">
        <f>SUM(I175:I195)</f>
        <v>337.5</v>
      </c>
      <c r="J196" s="31">
        <f t="array" ref="J196">IF(ISERROR(G196/I196),"",G196/I196)</f>
        <v>14.13037037037037</v>
      </c>
      <c r="K196" s="30">
        <f>SUM(K175:K195)</f>
        <v>262.93165634674921</v>
      </c>
      <c r="L196" s="98"/>
      <c r="M196" s="89">
        <f t="shared" ref="M196:AA196" si="69">SUM(M175:M195)</f>
        <v>74.568343653250778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06">
        <f t="shared" si="69"/>
        <v>0</v>
      </c>
      <c r="W196" s="33">
        <f t="shared" si="69"/>
        <v>0</v>
      </c>
      <c r="X196" s="92">
        <f t="shared" si="69"/>
        <v>0</v>
      </c>
      <c r="Y196" s="92">
        <f t="shared" si="69"/>
        <v>0</v>
      </c>
      <c r="Z196" s="92">
        <f t="shared" si="69"/>
        <v>0</v>
      </c>
      <c r="AA196" s="92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02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SUM('3:11'!G197)</f>
        <v>0</v>
      </c>
      <c r="H197" s="341">
        <f t="shared" ref="H197:H253" si="70">D197*G197</f>
        <v>0</v>
      </c>
      <c r="I197" s="93">
        <f>SUM('3:11'!I197)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1">IF(ISERROR(I197-K197),"",I197-K197)</f>
        <v>0</v>
      </c>
      <c r="N197" s="93">
        <f>SUM('3:11'!N197)</f>
        <v>0</v>
      </c>
      <c r="O197" s="93">
        <f>SUM('3:11'!O197)</f>
        <v>0</v>
      </c>
      <c r="P197" s="93">
        <f>SUM('3:11'!P197)</f>
        <v>0</v>
      </c>
      <c r="Q197" s="93">
        <f>SUM('3:11'!Q197)</f>
        <v>0</v>
      </c>
      <c r="R197" s="93">
        <f>SUM('3:11'!R197)</f>
        <v>0</v>
      </c>
      <c r="S197" s="93">
        <f>SUM('3:11'!S197)</f>
        <v>0</v>
      </c>
      <c r="T197" s="93">
        <f>SUM('3:11'!T197)</f>
        <v>0</v>
      </c>
      <c r="U197" s="93">
        <f>SUM('3:11'!U197)</f>
        <v>0</v>
      </c>
      <c r="V197" s="206">
        <f t="shared" ref="V197" si="72">SUM(X197:AA197)</f>
        <v>0</v>
      </c>
      <c r="W197" s="33" t="str">
        <f t="shared" ref="W197" si="73">IF(ISERROR(V197/G197),"",V197/G197)</f>
        <v/>
      </c>
      <c r="X197" s="93">
        <f>SUM('3:11'!X197)</f>
        <v>0</v>
      </c>
      <c r="Y197" s="93">
        <f>SUM('3:11'!Y197)</f>
        <v>0</v>
      </c>
      <c r="Z197" s="93">
        <f>SUM('3:11'!Z197)</f>
        <v>0</v>
      </c>
      <c r="AA197" s="93">
        <f>SUM('3:11'!AA197)</f>
        <v>0</v>
      </c>
      <c r="AB197" s="25"/>
      <c r="AC197" s="54"/>
      <c r="AD197" s="34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02">
        <v>30100011</v>
      </c>
      <c r="B198" s="190" t="s">
        <v>426</v>
      </c>
      <c r="C198" s="187" t="s">
        <v>428</v>
      </c>
      <c r="D198" s="17">
        <v>5.03</v>
      </c>
      <c r="E198" s="17"/>
      <c r="F198" s="6"/>
      <c r="G198" s="93">
        <f>SUM('3:11'!G198)</f>
        <v>0</v>
      </c>
      <c r="H198" s="341">
        <f t="shared" si="70"/>
        <v>0</v>
      </c>
      <c r="I198" s="93">
        <f>SUM('3:11'!I198)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25"/>
      <c r="AC198" s="54"/>
      <c r="AD198" s="34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02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SUM('3:11'!G199)</f>
        <v>0</v>
      </c>
      <c r="H199" s="341">
        <f t="shared" si="70"/>
        <v>0</v>
      </c>
      <c r="I199" s="93">
        <f>SUM('3:11'!I199)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4">IF(ISERROR(I199-K199),"",I199-K199)</f>
        <v>0</v>
      </c>
      <c r="N199" s="93">
        <f>SUM('3:11'!N199)</f>
        <v>0</v>
      </c>
      <c r="O199" s="93">
        <f>SUM('3:11'!O199)</f>
        <v>0</v>
      </c>
      <c r="P199" s="93">
        <f>SUM('3:11'!P199)</f>
        <v>0</v>
      </c>
      <c r="Q199" s="93">
        <f>SUM('3:11'!Q199)</f>
        <v>0</v>
      </c>
      <c r="R199" s="93">
        <f>SUM('3:11'!R199)</f>
        <v>0</v>
      </c>
      <c r="S199" s="93">
        <f>SUM('3:11'!S199)</f>
        <v>0</v>
      </c>
      <c r="T199" s="93">
        <f>SUM('3:11'!T199)</f>
        <v>0</v>
      </c>
      <c r="U199" s="93">
        <f>SUM('3:11'!U199)</f>
        <v>0</v>
      </c>
      <c r="V199" s="206">
        <f t="shared" ref="V199:V201" si="75">SUM(X199:AA199)</f>
        <v>0</v>
      </c>
      <c r="W199" s="33" t="str">
        <f t="shared" ref="W199:W201" si="76">IF(ISERROR(V199/G199),"",V199/G199)</f>
        <v/>
      </c>
      <c r="X199" s="93">
        <f>SUM('3:11'!X199)</f>
        <v>0</v>
      </c>
      <c r="Y199" s="93">
        <f>SUM('3:11'!Y199)</f>
        <v>0</v>
      </c>
      <c r="Z199" s="93">
        <f>SUM('3:11'!Z199)</f>
        <v>0</v>
      </c>
      <c r="AA199" s="93">
        <f>SUM('3:11'!AA199)</f>
        <v>0</v>
      </c>
      <c r="AB199" s="25"/>
      <c r="AC199" s="54"/>
      <c r="AD199" s="34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2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SUM('3:11'!G200)</f>
        <v>0</v>
      </c>
      <c r="H200" s="341">
        <f t="shared" si="70"/>
        <v>0</v>
      </c>
      <c r="I200" s="93">
        <f>SUM('3:11'!I200)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SUM('3:11'!N200)</f>
        <v>0</v>
      </c>
      <c r="O200" s="93">
        <f>SUM('3:11'!O200)</f>
        <v>0</v>
      </c>
      <c r="P200" s="93">
        <f>SUM('3:11'!P200)</f>
        <v>0</v>
      </c>
      <c r="Q200" s="93">
        <f>SUM('3:11'!Q200)</f>
        <v>0</v>
      </c>
      <c r="R200" s="93">
        <f>SUM('3:11'!R200)</f>
        <v>0</v>
      </c>
      <c r="S200" s="93">
        <f>SUM('3:11'!S200)</f>
        <v>0</v>
      </c>
      <c r="T200" s="93">
        <f>SUM('3:11'!T200)</f>
        <v>0</v>
      </c>
      <c r="U200" s="93">
        <f>SUM('3:11'!U200)</f>
        <v>0</v>
      </c>
      <c r="V200" s="206">
        <f t="shared" si="75"/>
        <v>0</v>
      </c>
      <c r="W200" s="33" t="str">
        <f t="shared" si="76"/>
        <v/>
      </c>
      <c r="X200" s="93">
        <f>SUM('3:11'!X200)</f>
        <v>0</v>
      </c>
      <c r="Y200" s="93">
        <f>SUM('3:11'!Y200)</f>
        <v>0</v>
      </c>
      <c r="Z200" s="93">
        <f>SUM('3:11'!Z200)</f>
        <v>0</v>
      </c>
      <c r="AA200" s="93">
        <f>SUM('3:11'!AA200)</f>
        <v>0</v>
      </c>
      <c r="AB200" s="25"/>
      <c r="AC200" s="54"/>
      <c r="AD200" s="34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2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SUM('3:11'!G201)</f>
        <v>0</v>
      </c>
      <c r="H201" s="341">
        <f t="shared" si="70"/>
        <v>0</v>
      </c>
      <c r="I201" s="93">
        <f>SUM('3:11'!I201)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7">IF(ISERROR(I201-K201),"",I201-K201)</f>
        <v>0</v>
      </c>
      <c r="N201" s="93">
        <f>SUM('3:11'!N201)</f>
        <v>0</v>
      </c>
      <c r="O201" s="93">
        <f>SUM('3:11'!O201)</f>
        <v>0</v>
      </c>
      <c r="P201" s="93">
        <f>SUM('3:11'!P201)</f>
        <v>0</v>
      </c>
      <c r="Q201" s="93">
        <f>SUM('3:11'!Q201)</f>
        <v>0</v>
      </c>
      <c r="R201" s="93">
        <f>SUM('3:11'!R201)</f>
        <v>0</v>
      </c>
      <c r="S201" s="93">
        <f>SUM('3:11'!S201)</f>
        <v>0</v>
      </c>
      <c r="T201" s="93">
        <f>SUM('3:11'!T201)</f>
        <v>0</v>
      </c>
      <c r="U201" s="93">
        <f>SUM('3:11'!U201)</f>
        <v>0</v>
      </c>
      <c r="V201" s="206">
        <f t="shared" si="75"/>
        <v>0</v>
      </c>
      <c r="W201" s="33" t="str">
        <f t="shared" si="76"/>
        <v/>
      </c>
      <c r="X201" s="93">
        <f>SUM('3:11'!X201)</f>
        <v>0</v>
      </c>
      <c r="Y201" s="93">
        <f>SUM('3:11'!Y201)</f>
        <v>0</v>
      </c>
      <c r="Z201" s="93">
        <f>SUM('3:11'!Z201)</f>
        <v>0</v>
      </c>
      <c r="AA201" s="93">
        <f>SUM('3:11'!AA201)</f>
        <v>0</v>
      </c>
      <c r="AB201" s="25"/>
      <c r="AC201" s="54"/>
      <c r="AD201" s="34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2">
        <v>30100016</v>
      </c>
      <c r="B202" s="336" t="s">
        <v>414</v>
      </c>
      <c r="C202" s="187" t="s">
        <v>415</v>
      </c>
      <c r="D202" s="17">
        <v>5.03</v>
      </c>
      <c r="E202" s="17"/>
      <c r="F202" s="6"/>
      <c r="G202" s="93">
        <f>SUM('3:11'!G202)</f>
        <v>303</v>
      </c>
      <c r="H202" s="341">
        <f t="shared" si="70"/>
        <v>1524.0900000000001</v>
      </c>
      <c r="I202" s="93">
        <f>SUM('3:11'!I202)</f>
        <v>15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25"/>
      <c r="AC202" s="54"/>
      <c r="AD202" s="34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2">
        <v>30100017</v>
      </c>
      <c r="B203" s="336" t="s">
        <v>414</v>
      </c>
      <c r="C203" s="187" t="s">
        <v>416</v>
      </c>
      <c r="D203" s="17">
        <v>5.03</v>
      </c>
      <c r="E203" s="17"/>
      <c r="F203" s="6"/>
      <c r="G203" s="93">
        <f>SUM('3:11'!G203)</f>
        <v>0</v>
      </c>
      <c r="H203" s="341">
        <f t="shared" si="70"/>
        <v>0</v>
      </c>
      <c r="I203" s="93">
        <f>SUM('3:11'!I203)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25"/>
      <c r="AC203" s="54"/>
      <c r="AD203" s="34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2">
        <v>30100015</v>
      </c>
      <c r="B204" s="336" t="s">
        <v>414</v>
      </c>
      <c r="C204" s="187" t="s">
        <v>417</v>
      </c>
      <c r="D204" s="17">
        <v>5.03</v>
      </c>
      <c r="E204" s="17"/>
      <c r="F204" s="6"/>
      <c r="G204" s="93">
        <f>SUM('3:11'!G204)</f>
        <v>406</v>
      </c>
      <c r="H204" s="341">
        <f t="shared" si="70"/>
        <v>2042.18</v>
      </c>
      <c r="I204" s="93">
        <f>SUM('3:11'!I204)</f>
        <v>28.5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2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SUM('3:11'!G205)</f>
        <v>0</v>
      </c>
      <c r="H205" s="341">
        <f t="shared" si="70"/>
        <v>0</v>
      </c>
      <c r="I205" s="93">
        <f>SUM('3:11'!I205)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78">IF(ISERROR(I205-K205),"",I205-K205)</f>
        <v>0</v>
      </c>
      <c r="N205" s="93">
        <f>SUM('3:11'!N205)</f>
        <v>0</v>
      </c>
      <c r="O205" s="93">
        <f>SUM('3:11'!O205)</f>
        <v>0</v>
      </c>
      <c r="P205" s="93">
        <f>SUM('3:11'!P205)</f>
        <v>0</v>
      </c>
      <c r="Q205" s="93">
        <f>SUM('3:11'!Q205)</f>
        <v>0</v>
      </c>
      <c r="R205" s="93">
        <f>SUM('3:11'!R205)</f>
        <v>0</v>
      </c>
      <c r="S205" s="93">
        <f>SUM('3:11'!S205)</f>
        <v>0</v>
      </c>
      <c r="T205" s="93">
        <f>SUM('3:11'!T205)</f>
        <v>0</v>
      </c>
      <c r="U205" s="93">
        <f>SUM('3:11'!U205)</f>
        <v>0</v>
      </c>
      <c r="V205" s="206">
        <f t="shared" ref="V205:V216" si="79">SUM(X205:AA205)</f>
        <v>0</v>
      </c>
      <c r="W205" s="33" t="str">
        <f t="shared" ref="W205:W216" si="80">IF(ISERROR(V205/G205),"",V205/G205)</f>
        <v/>
      </c>
      <c r="X205" s="93">
        <f>SUM('3:11'!X205)</f>
        <v>0</v>
      </c>
      <c r="Y205" s="93">
        <f>SUM('3:11'!Y205)</f>
        <v>0</v>
      </c>
      <c r="Z205" s="93">
        <f>SUM('3:11'!Z205)</f>
        <v>0</v>
      </c>
      <c r="AA205" s="93">
        <f>SUM('3:11'!AA205)</f>
        <v>0</v>
      </c>
      <c r="AB205" s="25"/>
      <c r="AC205" s="54"/>
      <c r="AD205" s="34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2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SUM('3:11'!G206)</f>
        <v>0</v>
      </c>
      <c r="H206" s="341">
        <f t="shared" si="70"/>
        <v>0</v>
      </c>
      <c r="I206" s="93">
        <f>SUM('3:11'!I206)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78"/>
        <v>0</v>
      </c>
      <c r="N206" s="93">
        <f>SUM('3:11'!N206)</f>
        <v>0</v>
      </c>
      <c r="O206" s="93">
        <f>SUM('3:11'!O206)</f>
        <v>0</v>
      </c>
      <c r="P206" s="93">
        <f>SUM('3:11'!P206)</f>
        <v>0</v>
      </c>
      <c r="Q206" s="93">
        <f>SUM('3:11'!Q206)</f>
        <v>0</v>
      </c>
      <c r="R206" s="93">
        <f>SUM('3:11'!R206)</f>
        <v>0</v>
      </c>
      <c r="S206" s="93">
        <f>SUM('3:11'!S206)</f>
        <v>0</v>
      </c>
      <c r="T206" s="93">
        <f>SUM('3:11'!T206)</f>
        <v>0</v>
      </c>
      <c r="U206" s="93">
        <f>SUM('3:11'!U206)</f>
        <v>0</v>
      </c>
      <c r="V206" s="206">
        <f t="shared" si="79"/>
        <v>0</v>
      </c>
      <c r="W206" s="33" t="str">
        <f t="shared" si="80"/>
        <v/>
      </c>
      <c r="X206" s="93">
        <f>SUM('3:11'!X206)</f>
        <v>0</v>
      </c>
      <c r="Y206" s="93">
        <f>SUM('3:11'!Y206)</f>
        <v>0</v>
      </c>
      <c r="Z206" s="93">
        <f>SUM('3:11'!Z206)</f>
        <v>0</v>
      </c>
      <c r="AA206" s="93">
        <f>SUM('3:11'!AA206)</f>
        <v>0</v>
      </c>
      <c r="AB206" s="25"/>
      <c r="AC206" s="54"/>
      <c r="AD206" s="34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2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SUM('3:11'!G207)</f>
        <v>0</v>
      </c>
      <c r="H207" s="341">
        <f t="shared" si="70"/>
        <v>0</v>
      </c>
      <c r="I207" s="93">
        <f>SUM('3:11'!I207)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78"/>
        <v>0</v>
      </c>
      <c r="N207" s="93">
        <f>SUM('3:11'!N207)</f>
        <v>0</v>
      </c>
      <c r="O207" s="93">
        <f>SUM('3:11'!O207)</f>
        <v>0</v>
      </c>
      <c r="P207" s="93">
        <f>SUM('3:11'!P207)</f>
        <v>0</v>
      </c>
      <c r="Q207" s="93">
        <f>SUM('3:11'!Q207)</f>
        <v>0</v>
      </c>
      <c r="R207" s="93">
        <f>SUM('3:11'!R207)</f>
        <v>0</v>
      </c>
      <c r="S207" s="93">
        <f>SUM('3:11'!S207)</f>
        <v>0</v>
      </c>
      <c r="T207" s="93">
        <f>SUM('3:11'!T207)</f>
        <v>0</v>
      </c>
      <c r="U207" s="93">
        <f>SUM('3:11'!U207)</f>
        <v>0</v>
      </c>
      <c r="V207" s="206">
        <f t="shared" si="79"/>
        <v>0</v>
      </c>
      <c r="W207" s="33" t="str">
        <f t="shared" si="80"/>
        <v/>
      </c>
      <c r="X207" s="93">
        <f>SUM('3:11'!X207)</f>
        <v>0</v>
      </c>
      <c r="Y207" s="93">
        <f>SUM('3:11'!Y207)</f>
        <v>0</v>
      </c>
      <c r="Z207" s="93">
        <f>SUM('3:11'!Z207)</f>
        <v>0</v>
      </c>
      <c r="AA207" s="93">
        <f>SUM('3:11'!AA207)</f>
        <v>0</v>
      </c>
      <c r="AB207" s="25"/>
      <c r="AC207" s="54"/>
      <c r="AD207" s="34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2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SUM('3:11'!G208)</f>
        <v>0</v>
      </c>
      <c r="H208" s="341">
        <f t="shared" si="70"/>
        <v>0</v>
      </c>
      <c r="I208" s="93">
        <f>SUM('3:11'!I208)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SUM('3:11'!N208)</f>
        <v>0</v>
      </c>
      <c r="O208" s="93">
        <f>SUM('3:11'!O208)</f>
        <v>0</v>
      </c>
      <c r="P208" s="93">
        <f>SUM('3:11'!P208)</f>
        <v>0</v>
      </c>
      <c r="Q208" s="93">
        <f>SUM('3:11'!Q208)</f>
        <v>0</v>
      </c>
      <c r="R208" s="93">
        <f>SUM('3:11'!R208)</f>
        <v>0</v>
      </c>
      <c r="S208" s="93">
        <f>SUM('3:11'!S208)</f>
        <v>0</v>
      </c>
      <c r="T208" s="93">
        <f>SUM('3:11'!T208)</f>
        <v>0</v>
      </c>
      <c r="U208" s="93">
        <f>SUM('3:11'!U208)</f>
        <v>0</v>
      </c>
      <c r="V208" s="206">
        <f t="shared" si="79"/>
        <v>0</v>
      </c>
      <c r="W208" s="33" t="str">
        <f t="shared" si="80"/>
        <v/>
      </c>
      <c r="X208" s="93">
        <f>SUM('3:11'!X208)</f>
        <v>0</v>
      </c>
      <c r="Y208" s="93">
        <f>SUM('3:11'!Y208)</f>
        <v>0</v>
      </c>
      <c r="Z208" s="93">
        <f>SUM('3:11'!Z208)</f>
        <v>0</v>
      </c>
      <c r="AA208" s="93">
        <f>SUM('3:11'!AA208)</f>
        <v>0</v>
      </c>
      <c r="AB208" s="25"/>
      <c r="AC208" s="54"/>
      <c r="AD208" s="34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2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SUM('3:11'!G209)</f>
        <v>0</v>
      </c>
      <c r="H209" s="341">
        <f t="shared" si="70"/>
        <v>0</v>
      </c>
      <c r="I209" s="93">
        <f>SUM('3:11'!I209)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SUM('3:11'!N209)</f>
        <v>0</v>
      </c>
      <c r="O209" s="93">
        <f>SUM('3:11'!O209)</f>
        <v>0</v>
      </c>
      <c r="P209" s="93">
        <f>SUM('3:11'!P209)</f>
        <v>0</v>
      </c>
      <c r="Q209" s="93">
        <f>SUM('3:11'!Q209)</f>
        <v>0</v>
      </c>
      <c r="R209" s="93">
        <f>SUM('3:11'!R209)</f>
        <v>0</v>
      </c>
      <c r="S209" s="93">
        <f>SUM('3:11'!S209)</f>
        <v>0</v>
      </c>
      <c r="T209" s="93">
        <f>SUM('3:11'!T209)</f>
        <v>0</v>
      </c>
      <c r="U209" s="93">
        <f>SUM('3:11'!U209)</f>
        <v>0</v>
      </c>
      <c r="V209" s="206">
        <f t="shared" si="79"/>
        <v>0</v>
      </c>
      <c r="W209" s="33" t="str">
        <f t="shared" si="80"/>
        <v/>
      </c>
      <c r="X209" s="93">
        <f>SUM('3:11'!X209)</f>
        <v>0</v>
      </c>
      <c r="Y209" s="93">
        <f>SUM('3:11'!Y209)</f>
        <v>0</v>
      </c>
      <c r="Z209" s="93">
        <f>SUM('3:11'!Z209)</f>
        <v>0</v>
      </c>
      <c r="AA209" s="93">
        <f>SUM('3:11'!AA209)</f>
        <v>0</v>
      </c>
      <c r="AB209" s="25"/>
      <c r="AC209" s="54"/>
      <c r="AD209" s="34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2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SUM('3:11'!G210)</f>
        <v>932</v>
      </c>
      <c r="H210" s="341">
        <f t="shared" si="70"/>
        <v>4734.5600000000004</v>
      </c>
      <c r="I210" s="93">
        <f>SUM('3:11'!I210)</f>
        <v>34</v>
      </c>
      <c r="J210" s="31">
        <f t="array" ref="J210">IF(ISERROR(G210/I210),"",G210/I210)</f>
        <v>27.411764705882351</v>
      </c>
      <c r="K210" s="35">
        <f t="array" ref="K210">IF(ISERROR(G210/L210),"",G210/L210)</f>
        <v>44.38095238095238</v>
      </c>
      <c r="L210" s="87">
        <v>21</v>
      </c>
      <c r="M210" s="36">
        <f t="shared" si="78"/>
        <v>-10.38095238095238</v>
      </c>
      <c r="N210" s="93">
        <f>SUM('3:11'!N210)</f>
        <v>0</v>
      </c>
      <c r="O210" s="93">
        <f>SUM('3:11'!O210)</f>
        <v>0</v>
      </c>
      <c r="P210" s="93">
        <f>SUM('3:11'!P210)</f>
        <v>0</v>
      </c>
      <c r="Q210" s="93">
        <f>SUM('3:11'!Q210)</f>
        <v>0</v>
      </c>
      <c r="R210" s="93">
        <f>SUM('3:11'!R210)</f>
        <v>0</v>
      </c>
      <c r="S210" s="93">
        <f>SUM('3:11'!S210)</f>
        <v>0</v>
      </c>
      <c r="T210" s="93">
        <f>SUM('3:11'!T210)</f>
        <v>0</v>
      </c>
      <c r="U210" s="93">
        <f>SUM('3:11'!U210)</f>
        <v>0</v>
      </c>
      <c r="V210" s="206">
        <f t="shared" si="79"/>
        <v>0</v>
      </c>
      <c r="W210" s="33">
        <f t="shared" si="80"/>
        <v>0</v>
      </c>
      <c r="X210" s="93">
        <f>SUM('3:11'!X210)</f>
        <v>0</v>
      </c>
      <c r="Y210" s="93">
        <f>SUM('3:11'!Y210)</f>
        <v>0</v>
      </c>
      <c r="Z210" s="93">
        <f>SUM('3:11'!Z210)</f>
        <v>0</v>
      </c>
      <c r="AA210" s="93">
        <f>SUM('3:11'!AA210)</f>
        <v>0</v>
      </c>
      <c r="AB210" s="73"/>
      <c r="AC210" s="54"/>
      <c r="AD210" s="34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2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SUM('3:11'!G211)</f>
        <v>0</v>
      </c>
      <c r="H211" s="341">
        <f t="shared" si="70"/>
        <v>0</v>
      </c>
      <c r="I211" s="93">
        <f>SUM('3:11'!I211)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SUM('3:11'!N211)</f>
        <v>0</v>
      </c>
      <c r="O211" s="93">
        <f>SUM('3:11'!O211)</f>
        <v>0</v>
      </c>
      <c r="P211" s="93">
        <f>SUM('3:11'!P211)</f>
        <v>0</v>
      </c>
      <c r="Q211" s="93">
        <f>SUM('3:11'!Q211)</f>
        <v>0</v>
      </c>
      <c r="R211" s="93">
        <f>SUM('3:11'!R211)</f>
        <v>0</v>
      </c>
      <c r="S211" s="93">
        <f>SUM('3:11'!S211)</f>
        <v>0</v>
      </c>
      <c r="T211" s="93">
        <f>SUM('3:11'!T211)</f>
        <v>0</v>
      </c>
      <c r="U211" s="93">
        <f>SUM('3:11'!U211)</f>
        <v>0</v>
      </c>
      <c r="V211" s="206">
        <f t="shared" si="79"/>
        <v>0</v>
      </c>
      <c r="W211" s="33" t="str">
        <f t="shared" si="80"/>
        <v/>
      </c>
      <c r="X211" s="93">
        <f>SUM('3:11'!X211)</f>
        <v>0</v>
      </c>
      <c r="Y211" s="93">
        <f>SUM('3:11'!Y211)</f>
        <v>0</v>
      </c>
      <c r="Z211" s="93">
        <f>SUM('3:11'!Z211)</f>
        <v>0</v>
      </c>
      <c r="AA211" s="93">
        <f>SUM('3:11'!AA211)</f>
        <v>0</v>
      </c>
      <c r="AB211" s="25"/>
      <c r="AC211" s="54"/>
      <c r="AD211" s="34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2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SUM('3:11'!G212)</f>
        <v>383</v>
      </c>
      <c r="H212" s="341">
        <f t="shared" si="70"/>
        <v>1945.64</v>
      </c>
      <c r="I212" s="93">
        <f>SUM('3:11'!I212)</f>
        <v>20</v>
      </c>
      <c r="J212" s="31">
        <f t="array" ref="J212">IF(ISERROR(G212/I212),"",G212/I212)</f>
        <v>19.149999999999999</v>
      </c>
      <c r="K212" s="35">
        <f t="array" ref="K212">IF(ISERROR(G212/L212),"",G212/L212)</f>
        <v>18.238095238095237</v>
      </c>
      <c r="L212" s="87">
        <v>21</v>
      </c>
      <c r="M212" s="36">
        <f t="shared" si="78"/>
        <v>1.7619047619047628</v>
      </c>
      <c r="N212" s="93">
        <f>SUM('3:11'!N212)</f>
        <v>0</v>
      </c>
      <c r="O212" s="93">
        <f>SUM('3:11'!O212)</f>
        <v>0</v>
      </c>
      <c r="P212" s="93">
        <f>SUM('3:11'!P212)</f>
        <v>0</v>
      </c>
      <c r="Q212" s="93">
        <f>SUM('3:11'!Q212)</f>
        <v>0</v>
      </c>
      <c r="R212" s="93">
        <f>SUM('3:11'!R212)</f>
        <v>0</v>
      </c>
      <c r="S212" s="93">
        <f>SUM('3:11'!S212)</f>
        <v>0</v>
      </c>
      <c r="T212" s="93">
        <f>SUM('3:11'!T212)</f>
        <v>0</v>
      </c>
      <c r="U212" s="93">
        <f>SUM('3:11'!U212)</f>
        <v>0</v>
      </c>
      <c r="V212" s="206">
        <f t="shared" si="79"/>
        <v>0</v>
      </c>
      <c r="W212" s="33">
        <f t="shared" si="80"/>
        <v>0</v>
      </c>
      <c r="X212" s="93">
        <f>SUM('3:11'!X212)</f>
        <v>0</v>
      </c>
      <c r="Y212" s="93">
        <f>SUM('3:11'!Y212)</f>
        <v>0</v>
      </c>
      <c r="Z212" s="93">
        <f>SUM('3:11'!Z212)</f>
        <v>0</v>
      </c>
      <c r="AA212" s="93">
        <f>SUM('3:11'!AA212)</f>
        <v>0</v>
      </c>
      <c r="AB212" s="73"/>
      <c r="AC212" s="54"/>
      <c r="AD212" s="34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2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SUM('3:11'!G213)</f>
        <v>0</v>
      </c>
      <c r="H213" s="341">
        <f t="shared" si="70"/>
        <v>0</v>
      </c>
      <c r="I213" s="93">
        <f>SUM('3:11'!I213)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78"/>
        <v>0</v>
      </c>
      <c r="N213" s="93">
        <f>SUM('3:11'!N213)</f>
        <v>0</v>
      </c>
      <c r="O213" s="93">
        <f>SUM('3:11'!O213)</f>
        <v>0</v>
      </c>
      <c r="P213" s="93">
        <f>SUM('3:11'!P213)</f>
        <v>0</v>
      </c>
      <c r="Q213" s="93">
        <f>SUM('3:11'!Q213)</f>
        <v>0</v>
      </c>
      <c r="R213" s="93">
        <f>SUM('3:11'!R213)</f>
        <v>0</v>
      </c>
      <c r="S213" s="93">
        <f>SUM('3:11'!S213)</f>
        <v>0</v>
      </c>
      <c r="T213" s="93">
        <f>SUM('3:11'!T213)</f>
        <v>0</v>
      </c>
      <c r="U213" s="93">
        <f>SUM('3:11'!U213)</f>
        <v>0</v>
      </c>
      <c r="V213" s="206">
        <f t="shared" si="79"/>
        <v>0</v>
      </c>
      <c r="W213" s="33" t="str">
        <f t="shared" si="80"/>
        <v/>
      </c>
      <c r="X213" s="93">
        <f>SUM('3:11'!X213)</f>
        <v>0</v>
      </c>
      <c r="Y213" s="93">
        <f>SUM('3:11'!Y213)</f>
        <v>0</v>
      </c>
      <c r="Z213" s="93">
        <f>SUM('3:11'!Z213)</f>
        <v>0</v>
      </c>
      <c r="AA213" s="93">
        <f>SUM('3:11'!AA213)</f>
        <v>0</v>
      </c>
      <c r="AB213" s="25"/>
      <c r="AC213" s="54"/>
      <c r="AD213" s="34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2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SUM('3:11'!G214)</f>
        <v>0</v>
      </c>
      <c r="H214" s="341">
        <f t="shared" si="70"/>
        <v>0</v>
      </c>
      <c r="I214" s="93">
        <f>SUM('3:11'!I214)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78"/>
        <v>0</v>
      </c>
      <c r="N214" s="93">
        <f>SUM('3:11'!N214)</f>
        <v>0</v>
      </c>
      <c r="O214" s="93">
        <f>SUM('3:11'!O214)</f>
        <v>0</v>
      </c>
      <c r="P214" s="93">
        <f>SUM('3:11'!P214)</f>
        <v>0</v>
      </c>
      <c r="Q214" s="93">
        <f>SUM('3:11'!Q214)</f>
        <v>0</v>
      </c>
      <c r="R214" s="93">
        <f>SUM('3:11'!R214)</f>
        <v>0</v>
      </c>
      <c r="S214" s="93">
        <f>SUM('3:11'!S214)</f>
        <v>0</v>
      </c>
      <c r="T214" s="93">
        <f>SUM('3:11'!T214)</f>
        <v>0</v>
      </c>
      <c r="U214" s="93">
        <f>SUM('3:11'!U214)</f>
        <v>0</v>
      </c>
      <c r="V214" s="206">
        <f t="shared" si="79"/>
        <v>0</v>
      </c>
      <c r="W214" s="33" t="str">
        <f t="shared" si="80"/>
        <v/>
      </c>
      <c r="X214" s="93">
        <f>SUM('3:11'!X214)</f>
        <v>0</v>
      </c>
      <c r="Y214" s="93">
        <f>SUM('3:11'!Y214)</f>
        <v>0</v>
      </c>
      <c r="Z214" s="93">
        <f>SUM('3:11'!Z214)</f>
        <v>0</v>
      </c>
      <c r="AA214" s="93">
        <f>SUM('3:11'!AA214)</f>
        <v>0</v>
      </c>
      <c r="AB214" s="25"/>
      <c r="AC214" s="54"/>
      <c r="AD214" s="34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2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SUM('3:11'!G215)</f>
        <v>0</v>
      </c>
      <c r="H215" s="341">
        <f t="shared" si="70"/>
        <v>0</v>
      </c>
      <c r="I215" s="93">
        <f>SUM('3:11'!I215)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SUM('3:11'!N215)</f>
        <v>0</v>
      </c>
      <c r="O215" s="93">
        <f>SUM('3:11'!O215)</f>
        <v>0</v>
      </c>
      <c r="P215" s="93">
        <f>SUM('3:11'!P215)</f>
        <v>0</v>
      </c>
      <c r="Q215" s="93">
        <f>SUM('3:11'!Q215)</f>
        <v>0</v>
      </c>
      <c r="R215" s="93">
        <f>SUM('3:11'!R215)</f>
        <v>0</v>
      </c>
      <c r="S215" s="93">
        <f>SUM('3:11'!S215)</f>
        <v>0</v>
      </c>
      <c r="T215" s="93">
        <f>SUM('3:11'!T215)</f>
        <v>0</v>
      </c>
      <c r="U215" s="93">
        <f>SUM('3:11'!U215)</f>
        <v>0</v>
      </c>
      <c r="V215" s="206">
        <f t="shared" si="79"/>
        <v>0</v>
      </c>
      <c r="W215" s="33" t="str">
        <f t="shared" si="80"/>
        <v/>
      </c>
      <c r="X215" s="93">
        <f>SUM('3:11'!X215)</f>
        <v>0</v>
      </c>
      <c r="Y215" s="93">
        <f>SUM('3:11'!Y215)</f>
        <v>0</v>
      </c>
      <c r="Z215" s="93">
        <f>SUM('3:11'!Z215)</f>
        <v>0</v>
      </c>
      <c r="AA215" s="93">
        <f>SUM('3:11'!AA215)</f>
        <v>0</v>
      </c>
      <c r="AB215" s="25"/>
      <c r="AC215" s="54"/>
      <c r="AD215" s="34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2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SUM('3:11'!G216)</f>
        <v>0</v>
      </c>
      <c r="H216" s="341">
        <f t="shared" si="70"/>
        <v>0</v>
      </c>
      <c r="I216" s="93">
        <f>SUM('3:11'!I216)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SUM('3:11'!N216)</f>
        <v>0</v>
      </c>
      <c r="O216" s="93">
        <f>SUM('3:11'!O216)</f>
        <v>0</v>
      </c>
      <c r="P216" s="93">
        <f>SUM('3:11'!P216)</f>
        <v>0</v>
      </c>
      <c r="Q216" s="93">
        <f>SUM('3:11'!Q216)</f>
        <v>0</v>
      </c>
      <c r="R216" s="93">
        <f>SUM('3:11'!R216)</f>
        <v>0</v>
      </c>
      <c r="S216" s="93">
        <f>SUM('3:11'!S216)</f>
        <v>0</v>
      </c>
      <c r="T216" s="93">
        <f>SUM('3:11'!T216)</f>
        <v>0</v>
      </c>
      <c r="U216" s="93">
        <f>SUM('3:11'!U216)</f>
        <v>0</v>
      </c>
      <c r="V216" s="206">
        <f t="shared" si="79"/>
        <v>0</v>
      </c>
      <c r="W216" s="33" t="str">
        <f t="shared" si="80"/>
        <v/>
      </c>
      <c r="X216" s="93">
        <f>SUM('3:11'!X216)</f>
        <v>0</v>
      </c>
      <c r="Y216" s="93">
        <f>SUM('3:11'!Y216)</f>
        <v>0</v>
      </c>
      <c r="Z216" s="93">
        <f>SUM('3:11'!Z216)</f>
        <v>0</v>
      </c>
      <c r="AA216" s="93">
        <f>SUM('3:11'!AA216)</f>
        <v>0</v>
      </c>
      <c r="AB216" s="25"/>
      <c r="AC216" s="54"/>
      <c r="AD216" s="34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2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SUM('3:11'!G217)</f>
        <v>0</v>
      </c>
      <c r="H217" s="341">
        <f t="shared" si="70"/>
        <v>0</v>
      </c>
      <c r="I217" s="93">
        <f>SUM('3:11'!I217)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78"/>
        <v>0</v>
      </c>
      <c r="N217" s="93">
        <f>SUM('3:11'!N217)</f>
        <v>0</v>
      </c>
      <c r="O217" s="93">
        <f>SUM('3:11'!O217)</f>
        <v>0</v>
      </c>
      <c r="P217" s="93">
        <f>SUM('3:11'!P217)</f>
        <v>0</v>
      </c>
      <c r="Q217" s="93">
        <f>SUM('3:11'!Q217)</f>
        <v>0</v>
      </c>
      <c r="R217" s="93">
        <f>SUM('3:11'!R217)</f>
        <v>0</v>
      </c>
      <c r="S217" s="93">
        <f>SUM('3:11'!S217)</f>
        <v>0</v>
      </c>
      <c r="T217" s="93">
        <f>SUM('3:11'!T217)</f>
        <v>0</v>
      </c>
      <c r="U217" s="93">
        <f>SUM('3:11'!U217)</f>
        <v>0</v>
      </c>
      <c r="V217" s="206"/>
      <c r="W217" s="33"/>
      <c r="X217" s="93">
        <f>SUM('3:11'!X217)</f>
        <v>0</v>
      </c>
      <c r="Y217" s="93">
        <f>SUM('3:11'!Y217)</f>
        <v>0</v>
      </c>
      <c r="Z217" s="93">
        <f>SUM('3:11'!Z217)</f>
        <v>0</v>
      </c>
      <c r="AA217" s="93">
        <f>SUM('3:11'!AA217)</f>
        <v>0</v>
      </c>
      <c r="AB217" s="25"/>
      <c r="AC217" s="54"/>
      <c r="AD217" s="34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2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SUM('3:11'!G218)</f>
        <v>0</v>
      </c>
      <c r="H218" s="341">
        <f t="shared" si="70"/>
        <v>0</v>
      </c>
      <c r="I218" s="93">
        <f>SUM('3:11'!I218)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78"/>
        <v>0</v>
      </c>
      <c r="N218" s="93">
        <f>SUM('3:11'!N218)</f>
        <v>0</v>
      </c>
      <c r="O218" s="93">
        <f>SUM('3:11'!O218)</f>
        <v>0</v>
      </c>
      <c r="P218" s="93">
        <f>SUM('3:11'!P218)</f>
        <v>0</v>
      </c>
      <c r="Q218" s="93">
        <f>SUM('3:11'!Q218)</f>
        <v>0</v>
      </c>
      <c r="R218" s="93">
        <f>SUM('3:11'!R218)</f>
        <v>0</v>
      </c>
      <c r="S218" s="93">
        <f>SUM('3:11'!S218)</f>
        <v>0</v>
      </c>
      <c r="T218" s="93">
        <f>SUM('3:11'!T218)</f>
        <v>0</v>
      </c>
      <c r="U218" s="93">
        <f>SUM('3:11'!U218)</f>
        <v>0</v>
      </c>
      <c r="V218" s="206"/>
      <c r="W218" s="33"/>
      <c r="X218" s="93">
        <f>SUM('3:11'!X218)</f>
        <v>0</v>
      </c>
      <c r="Y218" s="93">
        <f>SUM('3:11'!Y218)</f>
        <v>0</v>
      </c>
      <c r="Z218" s="93">
        <f>SUM('3:11'!Z218)</f>
        <v>0</v>
      </c>
      <c r="AA218" s="93">
        <f>SUM('3:11'!AA218)</f>
        <v>0</v>
      </c>
      <c r="AB218" s="25"/>
      <c r="AC218" s="54"/>
      <c r="AD218" s="34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2">
        <v>30100021</v>
      </c>
      <c r="B219" s="190" t="s">
        <v>388</v>
      </c>
      <c r="C219" s="16" t="s">
        <v>390</v>
      </c>
      <c r="D219" s="17">
        <v>5.03</v>
      </c>
      <c r="E219" s="17"/>
      <c r="F219" s="6"/>
      <c r="G219" s="93">
        <f>SUM('3:11'!G219)</f>
        <v>0</v>
      </c>
      <c r="H219" s="341">
        <f t="shared" si="70"/>
        <v>0</v>
      </c>
      <c r="I219" s="93">
        <f>SUM('3:11'!I219)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SUM('3:11'!N219)</f>
        <v>0</v>
      </c>
      <c r="O219" s="93">
        <f>SUM('3:11'!O219)</f>
        <v>0</v>
      </c>
      <c r="P219" s="93">
        <f>SUM('3:11'!P219)</f>
        <v>0</v>
      </c>
      <c r="Q219" s="93">
        <f>SUM('3:11'!Q219)</f>
        <v>0</v>
      </c>
      <c r="R219" s="93">
        <f>SUM('3:11'!R219)</f>
        <v>0</v>
      </c>
      <c r="S219" s="93">
        <f>SUM('3:11'!S219)</f>
        <v>0</v>
      </c>
      <c r="T219" s="93">
        <f>SUM('3:11'!T219)</f>
        <v>0</v>
      </c>
      <c r="U219" s="93">
        <f>SUM('3:11'!U219)</f>
        <v>0</v>
      </c>
      <c r="V219" s="206"/>
      <c r="W219" s="33"/>
      <c r="X219" s="93">
        <f>SUM('3:11'!X219)</f>
        <v>0</v>
      </c>
      <c r="Y219" s="93">
        <f>SUM('3:11'!Y219)</f>
        <v>0</v>
      </c>
      <c r="Z219" s="93">
        <f>SUM('3:11'!Z219)</f>
        <v>0</v>
      </c>
      <c r="AA219" s="93">
        <f>SUM('3:11'!AA219)</f>
        <v>0</v>
      </c>
      <c r="AB219" s="25"/>
      <c r="AC219" s="54"/>
      <c r="AD219" s="34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2">
        <v>30100018</v>
      </c>
      <c r="B220" s="190" t="s">
        <v>388</v>
      </c>
      <c r="C220" s="16" t="s">
        <v>392</v>
      </c>
      <c r="D220" s="17">
        <v>5.03</v>
      </c>
      <c r="E220" s="17"/>
      <c r="F220" s="6"/>
      <c r="G220" s="93">
        <f>SUM('3:11'!G220)</f>
        <v>0</v>
      </c>
      <c r="H220" s="341">
        <f t="shared" si="70"/>
        <v>0</v>
      </c>
      <c r="I220" s="93">
        <f>SUM('3:11'!I220)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SUM('3:11'!N220)</f>
        <v>0</v>
      </c>
      <c r="O220" s="93">
        <f>SUM('3:11'!O220)</f>
        <v>0</v>
      </c>
      <c r="P220" s="93">
        <f>SUM('3:11'!P220)</f>
        <v>0</v>
      </c>
      <c r="Q220" s="93">
        <f>SUM('3:11'!Q220)</f>
        <v>0</v>
      </c>
      <c r="R220" s="93">
        <f>SUM('3:11'!R220)</f>
        <v>0</v>
      </c>
      <c r="S220" s="93">
        <f>SUM('3:11'!S220)</f>
        <v>0</v>
      </c>
      <c r="T220" s="93">
        <f>SUM('3:11'!T220)</f>
        <v>0</v>
      </c>
      <c r="U220" s="93">
        <f>SUM('3:11'!U220)</f>
        <v>0</v>
      </c>
      <c r="V220" s="206"/>
      <c r="W220" s="33"/>
      <c r="X220" s="93">
        <f>SUM('3:11'!X220)</f>
        <v>0</v>
      </c>
      <c r="Y220" s="93">
        <f>SUM('3:11'!Y220)</f>
        <v>0</v>
      </c>
      <c r="Z220" s="93">
        <f>SUM('3:11'!Z220)</f>
        <v>0</v>
      </c>
      <c r="AA220" s="93">
        <f>SUM('3:11'!AA220)</f>
        <v>0</v>
      </c>
      <c r="AB220" s="25"/>
      <c r="AC220" s="54"/>
      <c r="AD220" s="34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5">
        <v>30700007</v>
      </c>
      <c r="B221" s="190" t="s">
        <v>424</v>
      </c>
      <c r="C221" s="187" t="s">
        <v>364</v>
      </c>
      <c r="D221" s="17">
        <v>5.03</v>
      </c>
      <c r="E221" s="17"/>
      <c r="F221" s="6"/>
      <c r="G221" s="93">
        <f>SUM('3:11'!G221)</f>
        <v>0</v>
      </c>
      <c r="H221" s="341">
        <f t="shared" si="70"/>
        <v>0</v>
      </c>
      <c r="I221" s="93">
        <f>SUM('3:11'!I221)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78"/>
        <v>0</v>
      </c>
      <c r="N221" s="93">
        <f>SUM('3:11'!N221)</f>
        <v>0</v>
      </c>
      <c r="O221" s="93">
        <f>SUM('3:11'!O221)</f>
        <v>0</v>
      </c>
      <c r="P221" s="93">
        <f>SUM('3:11'!P221)</f>
        <v>0</v>
      </c>
      <c r="Q221" s="93">
        <f>SUM('3:11'!Q221)</f>
        <v>0</v>
      </c>
      <c r="R221" s="93">
        <f>SUM('3:11'!R221)</f>
        <v>0</v>
      </c>
      <c r="S221" s="93">
        <f>SUM('3:11'!S221)</f>
        <v>0</v>
      </c>
      <c r="T221" s="93">
        <f>SUM('3:11'!T221)</f>
        <v>0</v>
      </c>
      <c r="U221" s="93">
        <f>SUM('3:11'!U221)</f>
        <v>0</v>
      </c>
      <c r="V221" s="206"/>
      <c r="W221" s="33"/>
      <c r="X221" s="93">
        <f>SUM('3:11'!X221)</f>
        <v>0</v>
      </c>
      <c r="Y221" s="93">
        <f>SUM('3:11'!Y221)</f>
        <v>0</v>
      </c>
      <c r="Z221" s="93">
        <f>SUM('3:11'!Z221)</f>
        <v>0</v>
      </c>
      <c r="AA221" s="93">
        <f>SUM('3:11'!AA221)</f>
        <v>0</v>
      </c>
      <c r="AB221" s="25"/>
      <c r="AC221" s="54"/>
      <c r="AD221" s="34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5">
        <v>30700006</v>
      </c>
      <c r="B222" s="190" t="s">
        <v>424</v>
      </c>
      <c r="C222" s="187" t="s">
        <v>365</v>
      </c>
      <c r="D222" s="17">
        <v>5.03</v>
      </c>
      <c r="E222" s="17"/>
      <c r="F222" s="6"/>
      <c r="G222" s="93">
        <f>SUM('3:11'!G222)</f>
        <v>0</v>
      </c>
      <c r="H222" s="341">
        <f t="shared" si="70"/>
        <v>0</v>
      </c>
      <c r="I222" s="93">
        <f>SUM('3:11'!I222)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78"/>
        <v>0</v>
      </c>
      <c r="N222" s="93">
        <f>SUM('3:11'!N222)</f>
        <v>0</v>
      </c>
      <c r="O222" s="93">
        <f>SUM('3:11'!O222)</f>
        <v>0</v>
      </c>
      <c r="P222" s="93">
        <f>SUM('3:11'!P222)</f>
        <v>0</v>
      </c>
      <c r="Q222" s="93">
        <f>SUM('3:11'!Q222)</f>
        <v>0</v>
      </c>
      <c r="R222" s="93">
        <f>SUM('3:11'!R222)</f>
        <v>0</v>
      </c>
      <c r="S222" s="93">
        <f>SUM('3:11'!S222)</f>
        <v>0</v>
      </c>
      <c r="T222" s="93">
        <f>SUM('3:11'!T222)</f>
        <v>0</v>
      </c>
      <c r="U222" s="93">
        <f>SUM('3:11'!U222)</f>
        <v>0</v>
      </c>
      <c r="V222" s="206"/>
      <c r="W222" s="33"/>
      <c r="X222" s="93">
        <f>SUM('3:11'!X222)</f>
        <v>0</v>
      </c>
      <c r="Y222" s="93">
        <f>SUM('3:11'!Y222)</f>
        <v>0</v>
      </c>
      <c r="Z222" s="93">
        <f>SUM('3:11'!Z222)</f>
        <v>0</v>
      </c>
      <c r="AA222" s="93">
        <f>SUM('3:11'!AA222)</f>
        <v>0</v>
      </c>
      <c r="AB222" s="25"/>
      <c r="AC222" s="54"/>
      <c r="AD222" s="34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5">
        <v>30700008</v>
      </c>
      <c r="B223" s="190" t="s">
        <v>424</v>
      </c>
      <c r="C223" s="187" t="s">
        <v>366</v>
      </c>
      <c r="D223" s="17">
        <v>5.03</v>
      </c>
      <c r="E223" s="17"/>
      <c r="F223" s="6"/>
      <c r="G223" s="93">
        <f>SUM('3:11'!G223)</f>
        <v>0</v>
      </c>
      <c r="H223" s="341">
        <f t="shared" si="70"/>
        <v>0</v>
      </c>
      <c r="I223" s="93">
        <f>SUM('3:11'!I223)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SUM('3:11'!N223)</f>
        <v>0</v>
      </c>
      <c r="O223" s="93">
        <f>SUM('3:11'!O223)</f>
        <v>0</v>
      </c>
      <c r="P223" s="93">
        <f>SUM('3:11'!P223)</f>
        <v>0</v>
      </c>
      <c r="Q223" s="93">
        <f>SUM('3:11'!Q223)</f>
        <v>0</v>
      </c>
      <c r="R223" s="93">
        <f>SUM('3:11'!R223)</f>
        <v>0</v>
      </c>
      <c r="S223" s="93">
        <f>SUM('3:11'!S223)</f>
        <v>0</v>
      </c>
      <c r="T223" s="93">
        <f>SUM('3:11'!T223)</f>
        <v>0</v>
      </c>
      <c r="U223" s="93">
        <f>SUM('3:11'!U223)</f>
        <v>0</v>
      </c>
      <c r="V223" s="206"/>
      <c r="W223" s="33"/>
      <c r="X223" s="93">
        <f>SUM('3:11'!X223)</f>
        <v>0</v>
      </c>
      <c r="Y223" s="93">
        <f>SUM('3:11'!Y223)</f>
        <v>0</v>
      </c>
      <c r="Z223" s="93">
        <f>SUM('3:11'!Z223)</f>
        <v>0</v>
      </c>
      <c r="AA223" s="93">
        <f>SUM('3:11'!AA223)</f>
        <v>0</v>
      </c>
      <c r="AB223" s="25"/>
      <c r="AC223" s="54"/>
      <c r="AD223" s="34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5">
        <v>30700009</v>
      </c>
      <c r="B224" s="190" t="s">
        <v>424</v>
      </c>
      <c r="C224" s="187" t="s">
        <v>367</v>
      </c>
      <c r="D224" s="17">
        <v>5.03</v>
      </c>
      <c r="E224" s="17"/>
      <c r="F224" s="6"/>
      <c r="G224" s="93">
        <f>SUM('3:11'!G224)</f>
        <v>0</v>
      </c>
      <c r="H224" s="341">
        <f t="shared" si="70"/>
        <v>0</v>
      </c>
      <c r="I224" s="93">
        <f>SUM('3:11'!I224)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SUM('3:11'!N224)</f>
        <v>0</v>
      </c>
      <c r="O224" s="93">
        <f>SUM('3:11'!O224)</f>
        <v>0</v>
      </c>
      <c r="P224" s="93">
        <f>SUM('3:11'!P224)</f>
        <v>0</v>
      </c>
      <c r="Q224" s="93">
        <f>SUM('3:11'!Q224)</f>
        <v>0</v>
      </c>
      <c r="R224" s="93">
        <f>SUM('3:11'!R224)</f>
        <v>0</v>
      </c>
      <c r="S224" s="93">
        <f>SUM('3:11'!S224)</f>
        <v>0</v>
      </c>
      <c r="T224" s="93">
        <f>SUM('3:11'!T224)</f>
        <v>0</v>
      </c>
      <c r="U224" s="93">
        <f>SUM('3:11'!U224)</f>
        <v>0</v>
      </c>
      <c r="V224" s="206"/>
      <c r="W224" s="33"/>
      <c r="X224" s="93">
        <f>SUM('3:11'!X224)</f>
        <v>0</v>
      </c>
      <c r="Y224" s="93">
        <f>SUM('3:11'!Y224)</f>
        <v>0</v>
      </c>
      <c r="Z224" s="93">
        <f>SUM('3:11'!Z224)</f>
        <v>0</v>
      </c>
      <c r="AA224" s="93">
        <f>SUM('3:11'!AA224)</f>
        <v>0</v>
      </c>
      <c r="AB224" s="25"/>
      <c r="AC224" s="54"/>
      <c r="AD224" s="34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2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SUM('3:11'!G225)</f>
        <v>216</v>
      </c>
      <c r="H225" s="341">
        <f t="shared" si="70"/>
        <v>1086.48</v>
      </c>
      <c r="I225" s="93">
        <f>SUM('3:11'!I225)</f>
        <v>5.5</v>
      </c>
      <c r="J225" s="31">
        <f t="array" ref="J225">IF(ISERROR(G225/I225),"",G225/I225)</f>
        <v>39.272727272727273</v>
      </c>
      <c r="K225" s="35">
        <f t="array" ref="K225">IF(ISERROR(G225/L225),"",G225/L225)</f>
        <v>5.4</v>
      </c>
      <c r="L225" s="87">
        <v>40</v>
      </c>
      <c r="M225" s="36">
        <f t="shared" si="78"/>
        <v>9.9999999999999645E-2</v>
      </c>
      <c r="N225" s="93">
        <f>SUM('3:11'!N225)</f>
        <v>0</v>
      </c>
      <c r="O225" s="93">
        <f>SUM('3:11'!O225)</f>
        <v>0</v>
      </c>
      <c r="P225" s="93">
        <f>SUM('3:11'!P225)</f>
        <v>0</v>
      </c>
      <c r="Q225" s="93">
        <f>SUM('3:11'!Q225)</f>
        <v>0</v>
      </c>
      <c r="R225" s="93">
        <f>SUM('3:11'!R225)</f>
        <v>0</v>
      </c>
      <c r="S225" s="93">
        <f>SUM('3:11'!S225)</f>
        <v>0</v>
      </c>
      <c r="T225" s="93">
        <f>SUM('3:11'!T225)</f>
        <v>0</v>
      </c>
      <c r="U225" s="93">
        <f>SUM('3:11'!U225)</f>
        <v>0</v>
      </c>
      <c r="V225" s="206">
        <f t="shared" ref="V225:V234" si="81">SUM(X225:AA225)</f>
        <v>0</v>
      </c>
      <c r="W225" s="33">
        <f t="shared" ref="W225:W234" si="82">IF(ISERROR(V225/G225),"",V225/G225)</f>
        <v>0</v>
      </c>
      <c r="X225" s="93">
        <f>SUM('3:11'!X225)</f>
        <v>0</v>
      </c>
      <c r="Y225" s="93">
        <f>SUM('3:11'!Y225)</f>
        <v>0</v>
      </c>
      <c r="Z225" s="93">
        <f>SUM('3:11'!Z225)</f>
        <v>0</v>
      </c>
      <c r="AA225" s="93">
        <f>SUM('3:11'!AA225)</f>
        <v>0</v>
      </c>
      <c r="AB225" s="73"/>
      <c r="AC225" s="54"/>
      <c r="AD225" s="34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2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SUM('3:11'!G226)</f>
        <v>279</v>
      </c>
      <c r="H226" s="341">
        <f t="shared" si="70"/>
        <v>1403.3700000000001</v>
      </c>
      <c r="I226" s="93">
        <f>SUM('3:11'!I226)</f>
        <v>6</v>
      </c>
      <c r="J226" s="31">
        <f t="array" ref="J226">IF(ISERROR(G226/I226),"",G226/I226)</f>
        <v>46.5</v>
      </c>
      <c r="K226" s="35">
        <f t="array" ref="K226">IF(ISERROR(G226/L226),"",G226/L226)</f>
        <v>6.9749999999999996</v>
      </c>
      <c r="L226" s="87">
        <v>40</v>
      </c>
      <c r="M226" s="36">
        <f t="shared" si="78"/>
        <v>-0.97499999999999964</v>
      </c>
      <c r="N226" s="93">
        <f>SUM('3:11'!N226)</f>
        <v>0</v>
      </c>
      <c r="O226" s="93">
        <f>SUM('3:11'!O226)</f>
        <v>0</v>
      </c>
      <c r="P226" s="93">
        <f>SUM('3:11'!P226)</f>
        <v>0</v>
      </c>
      <c r="Q226" s="93">
        <f>SUM('3:11'!Q226)</f>
        <v>0</v>
      </c>
      <c r="R226" s="93">
        <f>SUM('3:11'!R226)</f>
        <v>0</v>
      </c>
      <c r="S226" s="93">
        <f>SUM('3:11'!S226)</f>
        <v>0</v>
      </c>
      <c r="T226" s="93">
        <f>SUM('3:11'!T226)</f>
        <v>0</v>
      </c>
      <c r="U226" s="93">
        <f>SUM('3:11'!U226)</f>
        <v>0</v>
      </c>
      <c r="V226" s="206">
        <f t="shared" si="81"/>
        <v>0</v>
      </c>
      <c r="W226" s="33">
        <f t="shared" si="82"/>
        <v>0</v>
      </c>
      <c r="X226" s="93">
        <f>SUM('3:11'!X226)</f>
        <v>0</v>
      </c>
      <c r="Y226" s="93">
        <f>SUM('3:11'!Y226)</f>
        <v>0</v>
      </c>
      <c r="Z226" s="93">
        <f>SUM('3:11'!Z226)</f>
        <v>0</v>
      </c>
      <c r="AA226" s="93">
        <f>SUM('3:11'!AA226)</f>
        <v>0</v>
      </c>
      <c r="AB226" s="73"/>
      <c r="AC226" s="54"/>
      <c r="AD226" s="34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2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SUM('3:11'!G227)</f>
        <v>216</v>
      </c>
      <c r="H227" s="341">
        <f t="shared" si="70"/>
        <v>1086.48</v>
      </c>
      <c r="I227" s="93">
        <f>SUM('3:11'!I227)</f>
        <v>9</v>
      </c>
      <c r="J227" s="31">
        <f t="array" ref="J227">IF(ISERROR(G227/I227),"",G227/I227)</f>
        <v>24</v>
      </c>
      <c r="K227" s="35">
        <f t="array" ref="K227">IF(ISERROR(G227/L227),"",G227/L227)</f>
        <v>5.4</v>
      </c>
      <c r="L227" s="87">
        <v>40</v>
      </c>
      <c r="M227" s="36">
        <f t="shared" si="78"/>
        <v>3.5999999999999996</v>
      </c>
      <c r="N227" s="93">
        <f>SUM('3:11'!N227)</f>
        <v>0</v>
      </c>
      <c r="O227" s="93">
        <f>SUM('3:11'!O227)</f>
        <v>0</v>
      </c>
      <c r="P227" s="93">
        <f>SUM('3:11'!P227)</f>
        <v>0</v>
      </c>
      <c r="Q227" s="93">
        <f>SUM('3:11'!Q227)</f>
        <v>0</v>
      </c>
      <c r="R227" s="93">
        <f>SUM('3:11'!R227)</f>
        <v>0</v>
      </c>
      <c r="S227" s="93">
        <f>SUM('3:11'!S227)</f>
        <v>0</v>
      </c>
      <c r="T227" s="93">
        <f>SUM('3:11'!T227)</f>
        <v>0</v>
      </c>
      <c r="U227" s="93">
        <f>SUM('3:11'!U227)</f>
        <v>0</v>
      </c>
      <c r="V227" s="206">
        <f t="shared" si="81"/>
        <v>0</v>
      </c>
      <c r="W227" s="33">
        <f t="shared" si="82"/>
        <v>0</v>
      </c>
      <c r="X227" s="93">
        <f>SUM('3:11'!X227)</f>
        <v>0</v>
      </c>
      <c r="Y227" s="93">
        <f>SUM('3:11'!Y227)</f>
        <v>0</v>
      </c>
      <c r="Z227" s="93">
        <f>SUM('3:11'!Z227)</f>
        <v>0</v>
      </c>
      <c r="AA227" s="93">
        <f>SUM('3:11'!AA227)</f>
        <v>0</v>
      </c>
      <c r="AB227" s="73"/>
      <c r="AC227" s="54"/>
      <c r="AD227" s="34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2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SUM('3:11'!G228)</f>
        <v>0</v>
      </c>
      <c r="H228" s="341">
        <f t="shared" si="70"/>
        <v>0</v>
      </c>
      <c r="I228" s="93">
        <f>SUM('3:11'!I228)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78"/>
        <v>0</v>
      </c>
      <c r="N228" s="93">
        <f>SUM('3:11'!N228)</f>
        <v>0</v>
      </c>
      <c r="O228" s="93">
        <f>SUM('3:11'!O228)</f>
        <v>0</v>
      </c>
      <c r="P228" s="93">
        <f>SUM('3:11'!P228)</f>
        <v>0</v>
      </c>
      <c r="Q228" s="93">
        <f>SUM('3:11'!Q228)</f>
        <v>0</v>
      </c>
      <c r="R228" s="93">
        <f>SUM('3:11'!R228)</f>
        <v>0</v>
      </c>
      <c r="S228" s="93">
        <f>SUM('3:11'!S228)</f>
        <v>0</v>
      </c>
      <c r="T228" s="93">
        <f>SUM('3:11'!T228)</f>
        <v>0</v>
      </c>
      <c r="U228" s="93">
        <f>SUM('3:11'!U228)</f>
        <v>0</v>
      </c>
      <c r="V228" s="206">
        <f t="shared" si="81"/>
        <v>0</v>
      </c>
      <c r="W228" s="33" t="str">
        <f t="shared" si="82"/>
        <v/>
      </c>
      <c r="X228" s="93">
        <f>SUM('3:11'!X228)</f>
        <v>0</v>
      </c>
      <c r="Y228" s="93">
        <f>SUM('3:11'!Y228)</f>
        <v>0</v>
      </c>
      <c r="Z228" s="93">
        <f>SUM('3:11'!Z228)</f>
        <v>0</v>
      </c>
      <c r="AA228" s="93">
        <f>SUM('3:11'!AA228)</f>
        <v>0</v>
      </c>
      <c r="AB228" s="73"/>
      <c r="AC228" s="54"/>
      <c r="AD228" s="34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2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SUM('3:11'!G229)</f>
        <v>0</v>
      </c>
      <c r="H229" s="341">
        <f t="shared" si="70"/>
        <v>0</v>
      </c>
      <c r="I229" s="93">
        <f>SUM('3:11'!I229)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78"/>
        <v>0</v>
      </c>
      <c r="N229" s="93">
        <f>SUM('3:11'!N229)</f>
        <v>0</v>
      </c>
      <c r="O229" s="93">
        <f>SUM('3:11'!O229)</f>
        <v>0</v>
      </c>
      <c r="P229" s="93">
        <f>SUM('3:11'!P229)</f>
        <v>0</v>
      </c>
      <c r="Q229" s="93">
        <f>SUM('3:11'!Q229)</f>
        <v>0</v>
      </c>
      <c r="R229" s="93">
        <f>SUM('3:11'!R229)</f>
        <v>0</v>
      </c>
      <c r="S229" s="93">
        <f>SUM('3:11'!S229)</f>
        <v>0</v>
      </c>
      <c r="T229" s="93">
        <f>SUM('3:11'!T229)</f>
        <v>0</v>
      </c>
      <c r="U229" s="93">
        <f>SUM('3:11'!U229)</f>
        <v>0</v>
      </c>
      <c r="V229" s="206">
        <f t="shared" si="81"/>
        <v>0</v>
      </c>
      <c r="W229" s="33" t="str">
        <f t="shared" si="82"/>
        <v/>
      </c>
      <c r="X229" s="93">
        <f>SUM('3:11'!X229)</f>
        <v>0</v>
      </c>
      <c r="Y229" s="93">
        <f>SUM('3:11'!Y229)</f>
        <v>0</v>
      </c>
      <c r="Z229" s="93">
        <f>SUM('3:11'!Z229)</f>
        <v>0</v>
      </c>
      <c r="AA229" s="93">
        <f>SUM('3:11'!AA229)</f>
        <v>0</v>
      </c>
      <c r="AB229" s="73"/>
      <c r="AC229" s="54"/>
      <c r="AD229" s="34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2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SUM('3:11'!G230)</f>
        <v>0</v>
      </c>
      <c r="H230" s="341">
        <f t="shared" si="70"/>
        <v>0</v>
      </c>
      <c r="I230" s="93">
        <f>SUM('3:11'!I230)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SUM('3:11'!N230)</f>
        <v>0</v>
      </c>
      <c r="O230" s="93">
        <f>SUM('3:11'!O230)</f>
        <v>0</v>
      </c>
      <c r="P230" s="93">
        <f>SUM('3:11'!P230)</f>
        <v>0</v>
      </c>
      <c r="Q230" s="93">
        <f>SUM('3:11'!Q230)</f>
        <v>0</v>
      </c>
      <c r="R230" s="93">
        <f>SUM('3:11'!R230)</f>
        <v>0</v>
      </c>
      <c r="S230" s="93">
        <f>SUM('3:11'!S230)</f>
        <v>0</v>
      </c>
      <c r="T230" s="93">
        <f>SUM('3:11'!T230)</f>
        <v>0</v>
      </c>
      <c r="U230" s="93">
        <f>SUM('3:11'!U230)</f>
        <v>0</v>
      </c>
      <c r="V230" s="206">
        <f t="shared" si="81"/>
        <v>0</v>
      </c>
      <c r="W230" s="33" t="str">
        <f t="shared" si="82"/>
        <v/>
      </c>
      <c r="X230" s="93">
        <f>SUM('3:11'!X230)</f>
        <v>0</v>
      </c>
      <c r="Y230" s="93">
        <f>SUM('3:11'!Y230)</f>
        <v>0</v>
      </c>
      <c r="Z230" s="93">
        <f>SUM('3:11'!Z230)</f>
        <v>0</v>
      </c>
      <c r="AA230" s="93">
        <f>SUM('3:11'!AA230)</f>
        <v>0</v>
      </c>
      <c r="AB230" s="73"/>
      <c r="AC230" s="54"/>
      <c r="AD230" s="34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2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SUM('3:11'!G231)</f>
        <v>0</v>
      </c>
      <c r="H231" s="341">
        <f t="shared" si="70"/>
        <v>0</v>
      </c>
      <c r="I231" s="93">
        <f>SUM('3:11'!I231)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SUM('3:11'!N231)</f>
        <v>0</v>
      </c>
      <c r="O231" s="93">
        <f>SUM('3:11'!O231)</f>
        <v>0</v>
      </c>
      <c r="P231" s="93">
        <f>SUM('3:11'!P231)</f>
        <v>0</v>
      </c>
      <c r="Q231" s="93">
        <f>SUM('3:11'!Q231)</f>
        <v>0</v>
      </c>
      <c r="R231" s="93">
        <f>SUM('3:11'!R231)</f>
        <v>0</v>
      </c>
      <c r="S231" s="93">
        <f>SUM('3:11'!S231)</f>
        <v>0</v>
      </c>
      <c r="T231" s="93">
        <f>SUM('3:11'!T231)</f>
        <v>0</v>
      </c>
      <c r="U231" s="93">
        <f>SUM('3:11'!U231)</f>
        <v>0</v>
      </c>
      <c r="V231" s="206">
        <f t="shared" si="81"/>
        <v>0</v>
      </c>
      <c r="W231" s="33" t="str">
        <f t="shared" si="82"/>
        <v/>
      </c>
      <c r="X231" s="93">
        <f>SUM('3:11'!X231)</f>
        <v>0</v>
      </c>
      <c r="Y231" s="93">
        <f>SUM('3:11'!Y231)</f>
        <v>0</v>
      </c>
      <c r="Z231" s="93">
        <f>SUM('3:11'!Z231)</f>
        <v>0</v>
      </c>
      <c r="AA231" s="93">
        <f>SUM('3:11'!AA231)</f>
        <v>0</v>
      </c>
      <c r="AB231" s="73"/>
      <c r="AC231" s="54"/>
      <c r="AD231" s="34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2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SUM('3:11'!G232)</f>
        <v>0</v>
      </c>
      <c r="H232" s="341">
        <f t="shared" si="70"/>
        <v>0</v>
      </c>
      <c r="I232" s="93">
        <f>SUM('3:11'!I232)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SUM('3:11'!N232)</f>
        <v>0</v>
      </c>
      <c r="O232" s="93">
        <f>SUM('3:11'!O232)</f>
        <v>0</v>
      </c>
      <c r="P232" s="93">
        <f>SUM('3:11'!P232)</f>
        <v>0</v>
      </c>
      <c r="Q232" s="93">
        <f>SUM('3:11'!Q232)</f>
        <v>0</v>
      </c>
      <c r="R232" s="93">
        <f>SUM('3:11'!R232)</f>
        <v>0</v>
      </c>
      <c r="S232" s="93">
        <f>SUM('3:11'!S232)</f>
        <v>0</v>
      </c>
      <c r="T232" s="93">
        <f>SUM('3:11'!T232)</f>
        <v>0</v>
      </c>
      <c r="U232" s="93">
        <f>SUM('3:11'!U232)</f>
        <v>0</v>
      </c>
      <c r="V232" s="206">
        <f t="shared" si="81"/>
        <v>0</v>
      </c>
      <c r="W232" s="33" t="str">
        <f t="shared" si="82"/>
        <v/>
      </c>
      <c r="X232" s="93">
        <f>SUM('3:11'!X232)</f>
        <v>0</v>
      </c>
      <c r="Y232" s="93">
        <f>SUM('3:11'!Y232)</f>
        <v>0</v>
      </c>
      <c r="Z232" s="93">
        <f>SUM('3:11'!Z232)</f>
        <v>0</v>
      </c>
      <c r="AA232" s="93">
        <f>SUM('3:11'!AA232)</f>
        <v>0</v>
      </c>
      <c r="AB232" s="73"/>
      <c r="AC232" s="54"/>
      <c r="AD232" s="34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2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SUM('3:11'!G233)</f>
        <v>0</v>
      </c>
      <c r="H233" s="341">
        <f t="shared" si="70"/>
        <v>0</v>
      </c>
      <c r="I233" s="93">
        <f>SUM('3:11'!I233)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SUM('3:11'!N233)</f>
        <v>0</v>
      </c>
      <c r="O233" s="93">
        <f>SUM('3:11'!O233)</f>
        <v>0</v>
      </c>
      <c r="P233" s="93">
        <f>SUM('3:11'!P233)</f>
        <v>0</v>
      </c>
      <c r="Q233" s="93">
        <f>SUM('3:11'!Q233)</f>
        <v>0</v>
      </c>
      <c r="R233" s="93">
        <f>SUM('3:11'!R233)</f>
        <v>0</v>
      </c>
      <c r="S233" s="93">
        <f>SUM('3:11'!S233)</f>
        <v>0</v>
      </c>
      <c r="T233" s="93">
        <f>SUM('3:11'!T233)</f>
        <v>0</v>
      </c>
      <c r="U233" s="93">
        <f>SUM('3:11'!U233)</f>
        <v>0</v>
      </c>
      <c r="V233" s="206">
        <f t="shared" si="81"/>
        <v>0</v>
      </c>
      <c r="W233" s="33" t="str">
        <f t="shared" si="82"/>
        <v/>
      </c>
      <c r="X233" s="93">
        <f>SUM('3:11'!X233)</f>
        <v>0</v>
      </c>
      <c r="Y233" s="93">
        <f>SUM('3:11'!Y233)</f>
        <v>0</v>
      </c>
      <c r="Z233" s="93">
        <f>SUM('3:11'!Z233)</f>
        <v>0</v>
      </c>
      <c r="AA233" s="93">
        <f>SUM('3:11'!AA233)</f>
        <v>0</v>
      </c>
      <c r="AB233" s="73"/>
      <c r="AC233" s="54"/>
      <c r="AD233" s="34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2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SUM('3:11'!G234)</f>
        <v>0</v>
      </c>
      <c r="H234" s="341">
        <f t="shared" si="70"/>
        <v>0</v>
      </c>
      <c r="I234" s="93">
        <f>SUM('3:11'!I234)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SUM('3:11'!N234)</f>
        <v>0</v>
      </c>
      <c r="O234" s="93">
        <f>SUM('3:11'!O234)</f>
        <v>0</v>
      </c>
      <c r="P234" s="93">
        <f>SUM('3:11'!P234)</f>
        <v>0</v>
      </c>
      <c r="Q234" s="93">
        <f>SUM('3:11'!Q234)</f>
        <v>0</v>
      </c>
      <c r="R234" s="93">
        <f>SUM('3:11'!R234)</f>
        <v>0</v>
      </c>
      <c r="S234" s="93">
        <f>SUM('3:11'!S234)</f>
        <v>0</v>
      </c>
      <c r="T234" s="93">
        <f>SUM('3:11'!T234)</f>
        <v>0</v>
      </c>
      <c r="U234" s="93">
        <f>SUM('3:11'!U234)</f>
        <v>0</v>
      </c>
      <c r="V234" s="206">
        <f t="shared" si="81"/>
        <v>0</v>
      </c>
      <c r="W234" s="33" t="str">
        <f t="shared" si="82"/>
        <v/>
      </c>
      <c r="X234" s="93">
        <f>SUM('3:11'!X234)</f>
        <v>0</v>
      </c>
      <c r="Y234" s="93">
        <f>SUM('3:11'!Y234)</f>
        <v>0</v>
      </c>
      <c r="Z234" s="93">
        <f>SUM('3:11'!Z234)</f>
        <v>0</v>
      </c>
      <c r="AA234" s="93">
        <f>SUM('3:11'!AA234)</f>
        <v>0</v>
      </c>
      <c r="AB234" s="73"/>
      <c r="AC234" s="54"/>
      <c r="AD234" s="34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2">
        <v>30100043</v>
      </c>
      <c r="B235" s="192" t="s">
        <v>429</v>
      </c>
      <c r="C235" s="187" t="s">
        <v>428</v>
      </c>
      <c r="D235" s="17">
        <v>5.03</v>
      </c>
      <c r="E235" s="17"/>
      <c r="F235" s="6"/>
      <c r="G235" s="93">
        <f>SUM('3:11'!G235)</f>
        <v>0</v>
      </c>
      <c r="H235" s="341">
        <f t="shared" si="70"/>
        <v>0</v>
      </c>
      <c r="I235" s="93">
        <f>SUM('3:11'!I235)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73"/>
      <c r="AC235" s="54"/>
      <c r="AD235" s="34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2">
        <v>30100064</v>
      </c>
      <c r="B236" s="192" t="s">
        <v>401</v>
      </c>
      <c r="C236" s="187" t="s">
        <v>399</v>
      </c>
      <c r="D236" s="17">
        <v>5</v>
      </c>
      <c r="E236" s="17"/>
      <c r="F236" s="6"/>
      <c r="G236" s="93">
        <f>SUM('3:11'!G236)</f>
        <v>0</v>
      </c>
      <c r="H236" s="341">
        <f t="shared" si="70"/>
        <v>0</v>
      </c>
      <c r="I236" s="93">
        <f>SUM('3:11'!I236)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3">IF(ISERROR(I236-K236),"",I236-K236)</f>
        <v>0</v>
      </c>
      <c r="N236" s="93">
        <f>SUM('3:11'!N236)</f>
        <v>0</v>
      </c>
      <c r="O236" s="93">
        <f>SUM('3:11'!O236)</f>
        <v>0</v>
      </c>
      <c r="P236" s="93">
        <f>SUM('3:11'!P236)</f>
        <v>0</v>
      </c>
      <c r="Q236" s="93">
        <f>SUM('3:11'!Q236)</f>
        <v>0</v>
      </c>
      <c r="R236" s="93">
        <f>SUM('3:11'!R236)</f>
        <v>0</v>
      </c>
      <c r="S236" s="93">
        <f>SUM('3:11'!S236)</f>
        <v>0</v>
      </c>
      <c r="T236" s="93">
        <f>SUM('3:11'!T236)</f>
        <v>0</v>
      </c>
      <c r="U236" s="93">
        <f>SUM('3:11'!U236)</f>
        <v>0</v>
      </c>
      <c r="V236" s="206"/>
      <c r="W236" s="33"/>
      <c r="X236" s="93">
        <f>SUM('3:11'!X236)</f>
        <v>0</v>
      </c>
      <c r="Y236" s="93">
        <f>SUM('3:11'!Y236)</f>
        <v>0</v>
      </c>
      <c r="Z236" s="93">
        <f>SUM('3:11'!Z236)</f>
        <v>0</v>
      </c>
      <c r="AA236" s="93">
        <f>SUM('3:11'!AA236)</f>
        <v>0</v>
      </c>
      <c r="AB236" s="73"/>
      <c r="AC236" s="54"/>
      <c r="AD236" s="34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2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SUM('3:11'!G237)</f>
        <v>1018</v>
      </c>
      <c r="H237" s="341">
        <f t="shared" si="70"/>
        <v>5120.54</v>
      </c>
      <c r="I237" s="93">
        <f>SUM('3:11'!I237)</f>
        <v>46</v>
      </c>
      <c r="J237" s="31">
        <f t="array" ref="J237">IF(ISERROR(G237/I237),"",G237/I237)</f>
        <v>22.130434782608695</v>
      </c>
      <c r="K237" s="35">
        <f t="array" ref="K237">IF(ISERROR(G237/L237),"",G237/L237)</f>
        <v>47.348837209302324</v>
      </c>
      <c r="L237" s="87">
        <v>21.5</v>
      </c>
      <c r="M237" s="36">
        <f t="shared" si="83"/>
        <v>-1.3488372093023244</v>
      </c>
      <c r="N237" s="93">
        <f>SUM('3:11'!N237)</f>
        <v>0</v>
      </c>
      <c r="O237" s="93">
        <f>SUM('3:11'!O237)</f>
        <v>0</v>
      </c>
      <c r="P237" s="93">
        <f>SUM('3:11'!P237)</f>
        <v>0</v>
      </c>
      <c r="Q237" s="93">
        <f>SUM('3:11'!Q237)</f>
        <v>0</v>
      </c>
      <c r="R237" s="93">
        <f>SUM('3:11'!R237)</f>
        <v>0</v>
      </c>
      <c r="S237" s="93">
        <f>SUM('3:11'!S237)</f>
        <v>0</v>
      </c>
      <c r="T237" s="93">
        <f>SUM('3:11'!T237)</f>
        <v>0</v>
      </c>
      <c r="U237" s="93">
        <f>SUM('3:11'!U237)</f>
        <v>0</v>
      </c>
      <c r="V237" s="206">
        <f t="shared" ref="V237:V238" si="84">SUM(X237:AA237)</f>
        <v>0</v>
      </c>
      <c r="W237" s="33">
        <f t="shared" ref="W237:W238" si="85">IF(ISERROR(V237/G237),"",V237/G237)</f>
        <v>0</v>
      </c>
      <c r="X237" s="93">
        <f>SUM('3:11'!X237)</f>
        <v>0</v>
      </c>
      <c r="Y237" s="93">
        <f>SUM('3:11'!Y237)</f>
        <v>0</v>
      </c>
      <c r="Z237" s="93">
        <f>SUM('3:11'!Z237)</f>
        <v>0</v>
      </c>
      <c r="AA237" s="93">
        <f>SUM('3:11'!AA237)</f>
        <v>0</v>
      </c>
      <c r="AB237" s="73"/>
      <c r="AC237" s="54"/>
      <c r="AD237" s="34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2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SUM('3:11'!G238)</f>
        <v>1100</v>
      </c>
      <c r="H238" s="341">
        <f t="shared" si="70"/>
        <v>5533</v>
      </c>
      <c r="I238" s="93">
        <f>SUM('3:11'!I238)</f>
        <v>62.5</v>
      </c>
      <c r="J238" s="31">
        <f t="array" ref="J238">IF(ISERROR(G238/I238),"",G238/I238)</f>
        <v>17.600000000000001</v>
      </c>
      <c r="K238" s="35">
        <f t="array" ref="K238">IF(ISERROR(G238/L238),"",G238/L238)</f>
        <v>51.162790697674417</v>
      </c>
      <c r="L238" s="87">
        <v>21.5</v>
      </c>
      <c r="M238" s="36">
        <f t="shared" si="83"/>
        <v>11.337209302325583</v>
      </c>
      <c r="N238" s="93">
        <f>SUM('3:11'!N238)</f>
        <v>0</v>
      </c>
      <c r="O238" s="93">
        <f>SUM('3:11'!O238)</f>
        <v>0</v>
      </c>
      <c r="P238" s="93">
        <f>SUM('3:11'!P238)</f>
        <v>0</v>
      </c>
      <c r="Q238" s="93">
        <f>SUM('3:11'!Q238)</f>
        <v>0</v>
      </c>
      <c r="R238" s="93">
        <f>SUM('3:11'!R238)</f>
        <v>0</v>
      </c>
      <c r="S238" s="93">
        <f>SUM('3:11'!S238)</f>
        <v>0</v>
      </c>
      <c r="T238" s="93">
        <f>SUM('3:11'!T238)</f>
        <v>0</v>
      </c>
      <c r="U238" s="93">
        <f>SUM('3:11'!U238)</f>
        <v>0</v>
      </c>
      <c r="V238" s="206">
        <f t="shared" si="84"/>
        <v>0</v>
      </c>
      <c r="W238" s="33">
        <f t="shared" si="85"/>
        <v>0</v>
      </c>
      <c r="X238" s="93">
        <f>SUM('3:11'!X238)</f>
        <v>0</v>
      </c>
      <c r="Y238" s="93">
        <f>SUM('3:11'!Y238)</f>
        <v>0</v>
      </c>
      <c r="Z238" s="93">
        <f>SUM('3:11'!Z238)</f>
        <v>0</v>
      </c>
      <c r="AA238" s="93">
        <f>SUM('3:11'!AA238)</f>
        <v>0</v>
      </c>
      <c r="AB238" s="73"/>
      <c r="AC238" s="54"/>
      <c r="AD238" s="34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2"/>
      <c r="B239" s="192" t="s">
        <v>360</v>
      </c>
      <c r="C239" s="187" t="s">
        <v>361</v>
      </c>
      <c r="D239" s="17"/>
      <c r="E239" s="17"/>
      <c r="F239" s="6"/>
      <c r="G239" s="93">
        <f>SUM('3:11'!G239)</f>
        <v>0</v>
      </c>
      <c r="H239" s="341">
        <f t="shared" si="70"/>
        <v>0</v>
      </c>
      <c r="I239" s="93">
        <f>SUM('3:11'!I239)</f>
        <v>0</v>
      </c>
      <c r="J239" s="31"/>
      <c r="K239" s="35"/>
      <c r="L239" s="87"/>
      <c r="M239" s="36">
        <f t="shared" si="83"/>
        <v>0</v>
      </c>
      <c r="N239" s="93">
        <f>SUM('3:11'!N239)</f>
        <v>0</v>
      </c>
      <c r="O239" s="93">
        <f>SUM('3:11'!O239)</f>
        <v>0</v>
      </c>
      <c r="P239" s="93">
        <f>SUM('3:11'!P239)</f>
        <v>0</v>
      </c>
      <c r="Q239" s="93">
        <f>SUM('3:11'!Q239)</f>
        <v>0</v>
      </c>
      <c r="R239" s="93">
        <f>SUM('3:11'!R239)</f>
        <v>0</v>
      </c>
      <c r="S239" s="93">
        <f>SUM('3:11'!S239)</f>
        <v>0</v>
      </c>
      <c r="T239" s="93">
        <f>SUM('3:11'!T239)</f>
        <v>0</v>
      </c>
      <c r="U239" s="93">
        <f>SUM('3:11'!U239)</f>
        <v>0</v>
      </c>
      <c r="V239" s="206"/>
      <c r="W239" s="33"/>
      <c r="X239" s="93">
        <f>SUM('3:11'!X239)</f>
        <v>0</v>
      </c>
      <c r="Y239" s="93">
        <f>SUM('3:11'!Y239)</f>
        <v>0</v>
      </c>
      <c r="Z239" s="93">
        <f>SUM('3:11'!Z239)</f>
        <v>0</v>
      </c>
      <c r="AA239" s="93">
        <f>SUM('3:11'!AA239)</f>
        <v>0</v>
      </c>
      <c r="AB239" s="73"/>
      <c r="AC239" s="54"/>
      <c r="AD239" s="34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2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SUM('3:11'!G240)</f>
        <v>0</v>
      </c>
      <c r="H240" s="341">
        <f t="shared" si="70"/>
        <v>0</v>
      </c>
      <c r="I240" s="93">
        <f>SUM('3:11'!I240)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3"/>
        <v/>
      </c>
      <c r="N240" s="93">
        <f>SUM('3:11'!N240)</f>
        <v>0</v>
      </c>
      <c r="O240" s="93">
        <f>SUM('3:11'!O240)</f>
        <v>0</v>
      </c>
      <c r="P240" s="93">
        <f>SUM('3:11'!P240)</f>
        <v>0</v>
      </c>
      <c r="Q240" s="93">
        <f>SUM('3:11'!Q240)</f>
        <v>0</v>
      </c>
      <c r="R240" s="93">
        <f>SUM('3:11'!R240)</f>
        <v>0</v>
      </c>
      <c r="S240" s="93">
        <f>SUM('3:11'!S240)</f>
        <v>0</v>
      </c>
      <c r="T240" s="93">
        <f>SUM('3:11'!T240)</f>
        <v>0</v>
      </c>
      <c r="U240" s="93">
        <f>SUM('3:11'!U240)</f>
        <v>0</v>
      </c>
      <c r="V240" s="206">
        <f t="shared" ref="V240:V243" si="86">SUM(X240:AA240)</f>
        <v>0</v>
      </c>
      <c r="W240" s="33" t="str">
        <f t="shared" ref="W240:W243" si="87">IF(ISERROR(V240/G240),"",V240/G240)</f>
        <v/>
      </c>
      <c r="X240" s="93">
        <f>SUM('3:11'!X240)</f>
        <v>0</v>
      </c>
      <c r="Y240" s="93">
        <f>SUM('3:11'!Y240)</f>
        <v>0</v>
      </c>
      <c r="Z240" s="93">
        <f>SUM('3:11'!Z240)</f>
        <v>0</v>
      </c>
      <c r="AA240" s="93">
        <f>SUM('3:11'!AA240)</f>
        <v>0</v>
      </c>
      <c r="AB240" s="73"/>
      <c r="AC240" s="54"/>
      <c r="AD240" s="34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2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SUM('3:11'!G241)</f>
        <v>0</v>
      </c>
      <c r="H241" s="341">
        <f t="shared" si="70"/>
        <v>0</v>
      </c>
      <c r="I241" s="93">
        <f>SUM('3:11'!I241)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3"/>
        <v/>
      </c>
      <c r="N241" s="93">
        <f>SUM('3:11'!N241)</f>
        <v>0</v>
      </c>
      <c r="O241" s="93">
        <f>SUM('3:11'!O241)</f>
        <v>0</v>
      </c>
      <c r="P241" s="93">
        <f>SUM('3:11'!P241)</f>
        <v>0</v>
      </c>
      <c r="Q241" s="93">
        <f>SUM('3:11'!Q241)</f>
        <v>0</v>
      </c>
      <c r="R241" s="93">
        <f>SUM('3:11'!R241)</f>
        <v>0</v>
      </c>
      <c r="S241" s="93">
        <f>SUM('3:11'!S241)</f>
        <v>0</v>
      </c>
      <c r="T241" s="93">
        <f>SUM('3:11'!T241)</f>
        <v>0</v>
      </c>
      <c r="U241" s="93">
        <f>SUM('3:11'!U241)</f>
        <v>0</v>
      </c>
      <c r="V241" s="206">
        <f t="shared" si="86"/>
        <v>0</v>
      </c>
      <c r="W241" s="33" t="str">
        <f t="shared" si="87"/>
        <v/>
      </c>
      <c r="X241" s="93">
        <f>SUM('3:11'!X241)</f>
        <v>0</v>
      </c>
      <c r="Y241" s="93">
        <f>SUM('3:11'!Y241)</f>
        <v>0</v>
      </c>
      <c r="Z241" s="93">
        <f>SUM('3:11'!Z241)</f>
        <v>0</v>
      </c>
      <c r="AA241" s="93">
        <f>SUM('3:11'!AA241)</f>
        <v>0</v>
      </c>
      <c r="AB241" s="73"/>
      <c r="AC241" s="54"/>
      <c r="AD241" s="34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2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SUM('3:11'!G242)</f>
        <v>0</v>
      </c>
      <c r="H242" s="341">
        <f t="shared" si="70"/>
        <v>0</v>
      </c>
      <c r="I242" s="93">
        <f>SUM('3:11'!I242)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SUM('3:11'!N242)</f>
        <v>0</v>
      </c>
      <c r="O242" s="93">
        <f>SUM('3:11'!O242)</f>
        <v>0</v>
      </c>
      <c r="P242" s="93">
        <f>SUM('3:11'!P242)</f>
        <v>0</v>
      </c>
      <c r="Q242" s="93">
        <f>SUM('3:11'!Q242)</f>
        <v>0</v>
      </c>
      <c r="R242" s="93">
        <f>SUM('3:11'!R242)</f>
        <v>0</v>
      </c>
      <c r="S242" s="93">
        <f>SUM('3:11'!S242)</f>
        <v>0</v>
      </c>
      <c r="T242" s="93">
        <f>SUM('3:11'!T242)</f>
        <v>0</v>
      </c>
      <c r="U242" s="93">
        <f>SUM('3:11'!U242)</f>
        <v>0</v>
      </c>
      <c r="V242" s="206">
        <f t="shared" si="86"/>
        <v>0</v>
      </c>
      <c r="W242" s="33" t="str">
        <f t="shared" si="87"/>
        <v/>
      </c>
      <c r="X242" s="93">
        <f>SUM('3:11'!X242)</f>
        <v>0</v>
      </c>
      <c r="Y242" s="93">
        <f>SUM('3:11'!Y242)</f>
        <v>0</v>
      </c>
      <c r="Z242" s="93">
        <f>SUM('3:11'!Z242)</f>
        <v>0</v>
      </c>
      <c r="AA242" s="93">
        <f>SUM('3:11'!AA242)</f>
        <v>0</v>
      </c>
      <c r="AB242" s="73"/>
      <c r="AC242" s="54"/>
      <c r="AD242" s="34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02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SUM('3:11'!G243)</f>
        <v>0</v>
      </c>
      <c r="H243" s="341">
        <f t="shared" si="70"/>
        <v>0</v>
      </c>
      <c r="I243" s="93">
        <f>SUM('3:11'!I243)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SUM('3:11'!N243)</f>
        <v>0</v>
      </c>
      <c r="O243" s="93">
        <f>SUM('3:11'!O243)</f>
        <v>0</v>
      </c>
      <c r="P243" s="93">
        <f>SUM('3:11'!P243)</f>
        <v>0</v>
      </c>
      <c r="Q243" s="93">
        <f>SUM('3:11'!Q243)</f>
        <v>0</v>
      </c>
      <c r="R243" s="93">
        <f>SUM('3:11'!R243)</f>
        <v>0</v>
      </c>
      <c r="S243" s="93">
        <f>SUM('3:11'!S243)</f>
        <v>0</v>
      </c>
      <c r="T243" s="93">
        <f>SUM('3:11'!T243)</f>
        <v>0</v>
      </c>
      <c r="U243" s="93">
        <f>SUM('3:11'!U243)</f>
        <v>0</v>
      </c>
      <c r="V243" s="206">
        <f t="shared" si="86"/>
        <v>0</v>
      </c>
      <c r="W243" s="33" t="str">
        <f t="shared" si="87"/>
        <v/>
      </c>
      <c r="X243" s="93">
        <f>SUM('3:11'!X243)</f>
        <v>0</v>
      </c>
      <c r="Y243" s="93">
        <f>SUM('3:11'!Y243)</f>
        <v>0</v>
      </c>
      <c r="Z243" s="93">
        <f>SUM('3:11'!Z243)</f>
        <v>0</v>
      </c>
      <c r="AA243" s="93">
        <f>SUM('3:11'!AA243)</f>
        <v>0</v>
      </c>
      <c r="AB243" s="73"/>
      <c r="AC243" s="54"/>
      <c r="AD243" s="34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4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SUM('3:11'!G244)</f>
        <v>0</v>
      </c>
      <c r="H244" s="341">
        <f t="shared" si="70"/>
        <v>0</v>
      </c>
      <c r="I244" s="93">
        <f>SUM('3:11'!I244)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3"/>
        <v>0</v>
      </c>
      <c r="N244" s="93">
        <f>SUM('3:11'!N244)</f>
        <v>0</v>
      </c>
      <c r="O244" s="93">
        <f>SUM('3:11'!O244)</f>
        <v>0</v>
      </c>
      <c r="P244" s="93">
        <f>SUM('3:11'!P244)</f>
        <v>0</v>
      </c>
      <c r="Q244" s="93">
        <f>SUM('3:11'!Q244)</f>
        <v>0</v>
      </c>
      <c r="R244" s="93">
        <f>SUM('3:11'!R244)</f>
        <v>0</v>
      </c>
      <c r="S244" s="93">
        <f>SUM('3:11'!S244)</f>
        <v>0</v>
      </c>
      <c r="T244" s="93">
        <f>SUM('3:11'!T244)</f>
        <v>0</v>
      </c>
      <c r="U244" s="93">
        <f>SUM('3:11'!U244)</f>
        <v>0</v>
      </c>
      <c r="V244" s="206"/>
      <c r="W244" s="33"/>
      <c r="X244" s="93">
        <f>SUM('3:11'!X244)</f>
        <v>0</v>
      </c>
      <c r="Y244" s="93">
        <f>SUM('3:11'!Y244)</f>
        <v>0</v>
      </c>
      <c r="Z244" s="93">
        <f>SUM('3:11'!Z244)</f>
        <v>0</v>
      </c>
      <c r="AA244" s="93">
        <f>SUM('3:11'!AA244)</f>
        <v>0</v>
      </c>
      <c r="AB244" s="73"/>
      <c r="AC244" s="54"/>
      <c r="AD244" s="34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4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SUM('3:11'!G245)</f>
        <v>0</v>
      </c>
      <c r="H245" s="341">
        <f t="shared" si="70"/>
        <v>0</v>
      </c>
      <c r="I245" s="93">
        <f>SUM('3:11'!I245)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3"/>
        <v>0</v>
      </c>
      <c r="N245" s="93">
        <f>SUM('3:11'!N245)</f>
        <v>0</v>
      </c>
      <c r="O245" s="93">
        <f>SUM('3:11'!O245)</f>
        <v>0</v>
      </c>
      <c r="P245" s="93">
        <f>SUM('3:11'!P245)</f>
        <v>0</v>
      </c>
      <c r="Q245" s="93">
        <f>SUM('3:11'!Q245)</f>
        <v>0</v>
      </c>
      <c r="R245" s="93">
        <f>SUM('3:11'!R245)</f>
        <v>0</v>
      </c>
      <c r="S245" s="93">
        <f>SUM('3:11'!S245)</f>
        <v>0</v>
      </c>
      <c r="T245" s="93">
        <f>SUM('3:11'!T245)</f>
        <v>0</v>
      </c>
      <c r="U245" s="93">
        <f>SUM('3:11'!U245)</f>
        <v>0</v>
      </c>
      <c r="V245" s="206"/>
      <c r="W245" s="33"/>
      <c r="X245" s="93">
        <f>SUM('3:11'!X245)</f>
        <v>0</v>
      </c>
      <c r="Y245" s="93">
        <f>SUM('3:11'!Y245)</f>
        <v>0</v>
      </c>
      <c r="Z245" s="93">
        <f>SUM('3:11'!Z245)</f>
        <v>0</v>
      </c>
      <c r="AA245" s="93">
        <f>SUM('3:11'!AA245)</f>
        <v>0</v>
      </c>
      <c r="AB245" s="73"/>
      <c r="AC245" s="54"/>
      <c r="AD245" s="34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4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SUM('3:11'!G246)</f>
        <v>0</v>
      </c>
      <c r="H246" s="341">
        <f t="shared" si="70"/>
        <v>0</v>
      </c>
      <c r="I246" s="93">
        <f>SUM('3:11'!I246)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SUM('3:11'!N246)</f>
        <v>0</v>
      </c>
      <c r="O246" s="93">
        <f>SUM('3:11'!O246)</f>
        <v>0</v>
      </c>
      <c r="P246" s="93">
        <f>SUM('3:11'!P246)</f>
        <v>0</v>
      </c>
      <c r="Q246" s="93">
        <f>SUM('3:11'!Q246)</f>
        <v>0</v>
      </c>
      <c r="R246" s="93">
        <f>SUM('3:11'!R246)</f>
        <v>0</v>
      </c>
      <c r="S246" s="93">
        <f>SUM('3:11'!S246)</f>
        <v>0</v>
      </c>
      <c r="T246" s="93">
        <f>SUM('3:11'!T246)</f>
        <v>0</v>
      </c>
      <c r="U246" s="93">
        <f>SUM('3:11'!U246)</f>
        <v>0</v>
      </c>
      <c r="V246" s="206"/>
      <c r="W246" s="33"/>
      <c r="X246" s="93">
        <f>SUM('3:11'!X246)</f>
        <v>0</v>
      </c>
      <c r="Y246" s="93">
        <f>SUM('3:11'!Y246)</f>
        <v>0</v>
      </c>
      <c r="Z246" s="93">
        <f>SUM('3:11'!Z246)</f>
        <v>0</v>
      </c>
      <c r="AA246" s="93">
        <f>SUM('3:11'!AA246)</f>
        <v>0</v>
      </c>
      <c r="AB246" s="73"/>
      <c r="AC246" s="54"/>
      <c r="AD246" s="34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4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SUM('3:11'!G247)</f>
        <v>0</v>
      </c>
      <c r="H247" s="341">
        <f t="shared" si="70"/>
        <v>0</v>
      </c>
      <c r="I247" s="93">
        <f>SUM('3:11'!I247)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SUM('3:11'!N247)</f>
        <v>0</v>
      </c>
      <c r="O247" s="93">
        <f>SUM('3:11'!O247)</f>
        <v>0</v>
      </c>
      <c r="P247" s="93">
        <f>SUM('3:11'!P247)</f>
        <v>0</v>
      </c>
      <c r="Q247" s="93">
        <f>SUM('3:11'!Q247)</f>
        <v>0</v>
      </c>
      <c r="R247" s="93">
        <f>SUM('3:11'!R247)</f>
        <v>0</v>
      </c>
      <c r="S247" s="93">
        <f>SUM('3:11'!S247)</f>
        <v>0</v>
      </c>
      <c r="T247" s="93">
        <f>SUM('3:11'!T247)</f>
        <v>0</v>
      </c>
      <c r="U247" s="93">
        <f>SUM('3:11'!U247)</f>
        <v>0</v>
      </c>
      <c r="V247" s="206"/>
      <c r="W247" s="33"/>
      <c r="X247" s="93">
        <f>SUM('3:11'!X247)</f>
        <v>0</v>
      </c>
      <c r="Y247" s="93">
        <f>SUM('3:11'!Y247)</f>
        <v>0</v>
      </c>
      <c r="Z247" s="93">
        <f>SUM('3:11'!Z247)</f>
        <v>0</v>
      </c>
      <c r="AA247" s="93">
        <f>SUM('3:11'!AA247)</f>
        <v>0</v>
      </c>
      <c r="AB247" s="73"/>
      <c r="AC247" s="54"/>
      <c r="AD247" s="34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4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SUM('3:11'!G248)</f>
        <v>0</v>
      </c>
      <c r="H248" s="341">
        <f t="shared" si="70"/>
        <v>0</v>
      </c>
      <c r="I248" s="93">
        <f>SUM('3:11'!I248)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73"/>
      <c r="AC248" s="54"/>
      <c r="AD248" s="34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4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SUM('3:11'!G249)</f>
        <v>0</v>
      </c>
      <c r="H249" s="341">
        <f t="shared" si="70"/>
        <v>0</v>
      </c>
      <c r="I249" s="93">
        <f>SUM('3:11'!I249)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73"/>
      <c r="AC249" s="54"/>
      <c r="AD249" s="34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4">
        <v>30300003</v>
      </c>
      <c r="B250" s="197" t="s">
        <v>407</v>
      </c>
      <c r="C250" s="187" t="s">
        <v>411</v>
      </c>
      <c r="D250" s="17"/>
      <c r="E250" s="17"/>
      <c r="F250" s="6"/>
      <c r="G250" s="93">
        <f>SUM('3:11'!G250)</f>
        <v>0</v>
      </c>
      <c r="H250" s="341">
        <f t="shared" si="70"/>
        <v>0</v>
      </c>
      <c r="I250" s="93">
        <f>SUM('3:11'!I250)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4">
        <v>30300005</v>
      </c>
      <c r="B251" s="189" t="s">
        <v>363</v>
      </c>
      <c r="C251" s="16" t="s">
        <v>349</v>
      </c>
      <c r="D251" s="17"/>
      <c r="E251" s="17"/>
      <c r="F251" s="6"/>
      <c r="G251" s="93">
        <f>SUM('3:11'!G251)</f>
        <v>0</v>
      </c>
      <c r="H251" s="341">
        <f t="shared" si="70"/>
        <v>0</v>
      </c>
      <c r="I251" s="93">
        <f>SUM('3:11'!I251)</f>
        <v>0</v>
      </c>
      <c r="J251" s="31"/>
      <c r="K251" s="35"/>
      <c r="L251" s="87">
        <v>4</v>
      </c>
      <c r="M251" s="36"/>
      <c r="N251" s="31"/>
      <c r="O251" s="93">
        <f>SUM('3:11'!O251)</f>
        <v>0</v>
      </c>
      <c r="P251" s="93">
        <f>SUM('3:11'!P251)</f>
        <v>0</v>
      </c>
      <c r="Q251" s="93">
        <f>SUM('3:11'!Q251)</f>
        <v>0</v>
      </c>
      <c r="R251" s="93">
        <f>SUM('3:11'!R251)</f>
        <v>0</v>
      </c>
      <c r="S251" s="93">
        <f>SUM('3:11'!S251)</f>
        <v>0</v>
      </c>
      <c r="T251" s="93">
        <f>SUM('3:11'!T251)</f>
        <v>0</v>
      </c>
      <c r="U251" s="93">
        <f>SUM('3:11'!U251)</f>
        <v>0</v>
      </c>
      <c r="V251" s="206"/>
      <c r="W251" s="33"/>
      <c r="X251" s="93">
        <f>SUM('3:11'!X251)</f>
        <v>0</v>
      </c>
      <c r="Y251" s="93">
        <f>SUM('3:11'!Y251)</f>
        <v>0</v>
      </c>
      <c r="Z251" s="93">
        <f>SUM('3:11'!Z251)</f>
        <v>0</v>
      </c>
      <c r="AA251" s="93">
        <f>SUM('3:11'!AA251)</f>
        <v>0</v>
      </c>
      <c r="AB251" s="73"/>
      <c r="AC251" s="54"/>
      <c r="AD251" s="34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4">
        <v>30300004</v>
      </c>
      <c r="B252" s="189" t="s">
        <v>363</v>
      </c>
      <c r="C252" s="16" t="s">
        <v>350</v>
      </c>
      <c r="D252" s="17"/>
      <c r="E252" s="17"/>
      <c r="F252" s="6"/>
      <c r="G252" s="93">
        <f>SUM('3:11'!G252)</f>
        <v>0</v>
      </c>
      <c r="H252" s="341">
        <f t="shared" si="70"/>
        <v>0</v>
      </c>
      <c r="I252" s="93">
        <f>SUM('3:11'!I252)</f>
        <v>0</v>
      </c>
      <c r="J252" s="31"/>
      <c r="K252" s="35"/>
      <c r="L252" s="87">
        <v>4</v>
      </c>
      <c r="M252" s="36"/>
      <c r="N252" s="31"/>
      <c r="O252" s="93">
        <f>SUM('3:11'!O252)</f>
        <v>0</v>
      </c>
      <c r="P252" s="93">
        <f>SUM('3:11'!P252)</f>
        <v>0</v>
      </c>
      <c r="Q252" s="93">
        <f>SUM('3:11'!Q252)</f>
        <v>0</v>
      </c>
      <c r="R252" s="93">
        <f>SUM('3:11'!R252)</f>
        <v>0</v>
      </c>
      <c r="S252" s="93">
        <f>SUM('3:11'!S252)</f>
        <v>0</v>
      </c>
      <c r="T252" s="93">
        <f>SUM('3:11'!T252)</f>
        <v>0</v>
      </c>
      <c r="U252" s="93">
        <f>SUM('3:11'!U252)</f>
        <v>0</v>
      </c>
      <c r="V252" s="206"/>
      <c r="W252" s="33"/>
      <c r="X252" s="93">
        <f>SUM('3:11'!X252)</f>
        <v>0</v>
      </c>
      <c r="Y252" s="93">
        <f>SUM('3:11'!Y252)</f>
        <v>0</v>
      </c>
      <c r="Z252" s="93">
        <f>SUM('3:11'!Z252)</f>
        <v>0</v>
      </c>
      <c r="AA252" s="93">
        <f>SUM('3:11'!AA252)</f>
        <v>0</v>
      </c>
      <c r="AB252" s="73"/>
      <c r="AC252" s="54"/>
      <c r="AD252" s="34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4">
        <v>30300006</v>
      </c>
      <c r="B253" s="189" t="s">
        <v>363</v>
      </c>
      <c r="C253" s="16" t="s">
        <v>351</v>
      </c>
      <c r="D253" s="17"/>
      <c r="E253" s="17"/>
      <c r="F253" s="6"/>
      <c r="G253" s="93">
        <f>SUM('3:11'!G253)</f>
        <v>0</v>
      </c>
      <c r="H253" s="341">
        <f t="shared" si="70"/>
        <v>0</v>
      </c>
      <c r="I253" s="93">
        <f>SUM('3:11'!I253)</f>
        <v>0</v>
      </c>
      <c r="J253" s="31"/>
      <c r="K253" s="35"/>
      <c r="L253" s="87">
        <v>4</v>
      </c>
      <c r="M253" s="36"/>
      <c r="N253" s="31"/>
      <c r="O253" s="93">
        <f>SUM('3:11'!O253)</f>
        <v>0</v>
      </c>
      <c r="P253" s="93">
        <f>SUM('3:11'!P253)</f>
        <v>0</v>
      </c>
      <c r="Q253" s="93">
        <f>SUM('3:11'!Q253)</f>
        <v>0</v>
      </c>
      <c r="R253" s="93">
        <f>SUM('3:11'!R253)</f>
        <v>0</v>
      </c>
      <c r="S253" s="93">
        <f>SUM('3:11'!S253)</f>
        <v>0</v>
      </c>
      <c r="T253" s="93">
        <f>SUM('3:11'!T253)</f>
        <v>0</v>
      </c>
      <c r="U253" s="93">
        <f>SUM('3:11'!U253)</f>
        <v>0</v>
      </c>
      <c r="V253" s="206"/>
      <c r="W253" s="33"/>
      <c r="X253" s="93">
        <f>SUM('3:11'!X253)</f>
        <v>0</v>
      </c>
      <c r="Y253" s="93">
        <f>SUM('3:11'!Y253)</f>
        <v>0</v>
      </c>
      <c r="Z253" s="93">
        <f>SUM('3:11'!Z253)</f>
        <v>0</v>
      </c>
      <c r="AA253" s="93">
        <f>SUM('3:11'!AA253)</f>
        <v>0</v>
      </c>
      <c r="AB253" s="73"/>
      <c r="AC253" s="54"/>
      <c r="AD253" s="34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01" t="s">
        <v>86</v>
      </c>
      <c r="B254" s="601"/>
      <c r="C254" s="344" t="s">
        <v>71</v>
      </c>
      <c r="D254" s="20"/>
      <c r="E254" s="20"/>
      <c r="F254" s="32"/>
      <c r="G254" s="94">
        <f>SUM(G197:G253)</f>
        <v>4853</v>
      </c>
      <c r="H254" s="30">
        <f>SUM(H197:H253)</f>
        <v>24476.34</v>
      </c>
      <c r="I254" s="30">
        <f>SUM(I197:I253)</f>
        <v>226.5</v>
      </c>
      <c r="J254" s="31">
        <f t="array" ref="J254">IF(ISERROR(G254/I254),"",G254/I254)</f>
        <v>21.426048565121413</v>
      </c>
      <c r="K254" s="30">
        <f>SUM(K197:K253)</f>
        <v>178.90567552602437</v>
      </c>
      <c r="L254" s="98"/>
      <c r="M254" s="89">
        <f t="shared" ref="M254:V254" si="88">SUM(M197:M253)</f>
        <v>4.0943244739756413</v>
      </c>
      <c r="N254" s="30">
        <f t="shared" si="88"/>
        <v>0</v>
      </c>
      <c r="O254" s="91">
        <f t="shared" si="88"/>
        <v>0</v>
      </c>
      <c r="P254" s="91">
        <f t="shared" si="88"/>
        <v>0</v>
      </c>
      <c r="Q254" s="91">
        <f t="shared" si="88"/>
        <v>0</v>
      </c>
      <c r="R254" s="91">
        <f t="shared" si="88"/>
        <v>0</v>
      </c>
      <c r="S254" s="92">
        <f t="shared" si="88"/>
        <v>0</v>
      </c>
      <c r="T254" s="91">
        <f t="shared" si="88"/>
        <v>0</v>
      </c>
      <c r="U254" s="91">
        <f t="shared" si="88"/>
        <v>0</v>
      </c>
      <c r="V254" s="206">
        <f t="shared" si="88"/>
        <v>0</v>
      </c>
      <c r="W254" s="33">
        <f t="shared" ref="W254:W261" si="89">IF(ISERROR(V254/G254),"",V254/G254)</f>
        <v>0</v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75"/>
      <c r="AC254" s="70"/>
      <c r="AD254" s="34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1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SUM('3:11'!G255)</f>
        <v>0</v>
      </c>
      <c r="H255" s="341">
        <f>D255*G255</f>
        <v>0</v>
      </c>
      <c r="I255" s="93">
        <f>SUM('3:11'!I255)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93">
        <f>SUM('3:11'!O255)</f>
        <v>0</v>
      </c>
      <c r="P255" s="93">
        <f>SUM('3:11'!P255)</f>
        <v>0</v>
      </c>
      <c r="Q255" s="93">
        <f>SUM('3:11'!Q255)</f>
        <v>0</v>
      </c>
      <c r="R255" s="93">
        <f>SUM('3:11'!R255)</f>
        <v>0</v>
      </c>
      <c r="S255" s="93">
        <f>SUM('3:11'!S255)</f>
        <v>0</v>
      </c>
      <c r="T255" s="93">
        <f>SUM('3:11'!T255)</f>
        <v>0</v>
      </c>
      <c r="U255" s="93">
        <f>SUM('3:11'!U255)</f>
        <v>0</v>
      </c>
      <c r="V255" s="206">
        <f t="shared" ref="V255:V261" si="92">SUM(X255:AA255)</f>
        <v>0</v>
      </c>
      <c r="W255" s="33" t="str">
        <f t="shared" si="89"/>
        <v/>
      </c>
      <c r="X255" s="93">
        <f>SUM('3:11'!X255)</f>
        <v>0</v>
      </c>
      <c r="Y255" s="93">
        <f>SUM('3:11'!Y255)</f>
        <v>0</v>
      </c>
      <c r="Z255" s="93">
        <f>SUM('3:11'!Z255)</f>
        <v>0</v>
      </c>
      <c r="AA255" s="93">
        <f>SUM('3:11'!AA255)</f>
        <v>0</v>
      </c>
      <c r="AB255" s="73"/>
      <c r="AC255" s="54"/>
      <c r="AD255" s="34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1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SUM('3:11'!G256)</f>
        <v>35</v>
      </c>
      <c r="H256" s="341">
        <f t="shared" ref="H256:H288" si="93">D256*G256</f>
        <v>176.05</v>
      </c>
      <c r="I256" s="93">
        <f>SUM('3:11'!I256)</f>
        <v>3</v>
      </c>
      <c r="J256" s="31">
        <f t="array" ref="J256">IF(ISERROR(G256/I256),"",G256/I256)</f>
        <v>11.666666666666666</v>
      </c>
      <c r="K256" s="35">
        <f t="array" ref="K256">IF(ISERROR(G256/L256),"",G256/L256)</f>
        <v>3.9772727272727271</v>
      </c>
      <c r="L256" s="87">
        <v>8.8000000000000007</v>
      </c>
      <c r="M256" s="36">
        <f t="shared" si="90"/>
        <v>-0.97727272727272707</v>
      </c>
      <c r="N256" s="31">
        <f t="shared" si="91"/>
        <v>0</v>
      </c>
      <c r="O256" s="93">
        <f>SUM('3:11'!O256)</f>
        <v>0</v>
      </c>
      <c r="P256" s="93">
        <f>SUM('3:11'!P256)</f>
        <v>0</v>
      </c>
      <c r="Q256" s="93">
        <f>SUM('3:11'!Q256)</f>
        <v>0</v>
      </c>
      <c r="R256" s="93">
        <f>SUM('3:11'!R256)</f>
        <v>0</v>
      </c>
      <c r="S256" s="93">
        <f>SUM('3:11'!S256)</f>
        <v>0</v>
      </c>
      <c r="T256" s="93">
        <f>SUM('3:11'!T256)</f>
        <v>0</v>
      </c>
      <c r="U256" s="93">
        <f>SUM('3:11'!U256)</f>
        <v>0</v>
      </c>
      <c r="V256" s="206">
        <f t="shared" si="92"/>
        <v>0</v>
      </c>
      <c r="W256" s="33">
        <f t="shared" si="89"/>
        <v>0</v>
      </c>
      <c r="X256" s="93">
        <f>SUM('3:11'!X256)</f>
        <v>0</v>
      </c>
      <c r="Y256" s="93">
        <f>SUM('3:11'!Y256)</f>
        <v>0</v>
      </c>
      <c r="Z256" s="93">
        <f>SUM('3:11'!Z256)</f>
        <v>0</v>
      </c>
      <c r="AA256" s="93">
        <f>SUM('3:11'!AA256)</f>
        <v>0</v>
      </c>
      <c r="AB256" s="73"/>
      <c r="AC256" s="54"/>
      <c r="AD256" s="34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01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SUM('3:11'!G257)</f>
        <v>0</v>
      </c>
      <c r="H257" s="341">
        <f t="shared" si="93"/>
        <v>0</v>
      </c>
      <c r="I257" s="93">
        <f>SUM('3:11'!I257)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0"/>
        <v>0</v>
      </c>
      <c r="N257" s="31">
        <f t="shared" si="91"/>
        <v>0</v>
      </c>
      <c r="O257" s="93">
        <f>SUM('3:11'!O257)</f>
        <v>0</v>
      </c>
      <c r="P257" s="93">
        <f>SUM('3:11'!P257)</f>
        <v>0</v>
      </c>
      <c r="Q257" s="93">
        <f>SUM('3:11'!Q257)</f>
        <v>0</v>
      </c>
      <c r="R257" s="93">
        <f>SUM('3:11'!R257)</f>
        <v>0</v>
      </c>
      <c r="S257" s="93">
        <f>SUM('3:11'!S257)</f>
        <v>0</v>
      </c>
      <c r="T257" s="93">
        <f>SUM('3:11'!T257)</f>
        <v>0</v>
      </c>
      <c r="U257" s="93">
        <f>SUM('3:11'!U257)</f>
        <v>0</v>
      </c>
      <c r="V257" s="206">
        <f t="shared" si="92"/>
        <v>0</v>
      </c>
      <c r="W257" s="33" t="str">
        <f t="shared" si="89"/>
        <v/>
      </c>
      <c r="X257" s="93">
        <f>SUM('3:11'!X257)</f>
        <v>0</v>
      </c>
      <c r="Y257" s="93">
        <f>SUM('3:11'!Y257)</f>
        <v>0</v>
      </c>
      <c r="Z257" s="93">
        <f>SUM('3:11'!Z257)</f>
        <v>0</v>
      </c>
      <c r="AA257" s="93">
        <f>SUM('3:11'!AA257)</f>
        <v>0</v>
      </c>
      <c r="AB257" s="73"/>
      <c r="AC257" s="54"/>
      <c r="AD257" s="34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01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SUM('3:11'!G258)</f>
        <v>140</v>
      </c>
      <c r="H258" s="341">
        <f t="shared" si="93"/>
        <v>704.2</v>
      </c>
      <c r="I258" s="93">
        <f>SUM('3:11'!I258)</f>
        <v>56.5</v>
      </c>
      <c r="J258" s="31">
        <f t="array" ref="J258">IF(ISERROR(G258/I258),"",G258/I258)</f>
        <v>2.4778761061946901</v>
      </c>
      <c r="K258" s="35">
        <f t="array" ref="K258">IF(ISERROR(G258/L258),"",G258/L258)</f>
        <v>15.053763440860214</v>
      </c>
      <c r="L258" s="87">
        <v>9.3000000000000007</v>
      </c>
      <c r="M258" s="36">
        <f t="shared" si="90"/>
        <v>41.446236559139784</v>
      </c>
      <c r="N258" s="31">
        <f t="shared" si="91"/>
        <v>0</v>
      </c>
      <c r="O258" s="93">
        <f>SUM('3:11'!O258)</f>
        <v>0</v>
      </c>
      <c r="P258" s="93">
        <f>SUM('3:11'!P258)</f>
        <v>0</v>
      </c>
      <c r="Q258" s="93">
        <f>SUM('3:11'!Q258)</f>
        <v>0</v>
      </c>
      <c r="R258" s="93">
        <f>SUM('3:11'!R258)</f>
        <v>0</v>
      </c>
      <c r="S258" s="93">
        <f>SUM('3:11'!S258)</f>
        <v>0</v>
      </c>
      <c r="T258" s="93">
        <f>SUM('3:11'!T258)</f>
        <v>0</v>
      </c>
      <c r="U258" s="93">
        <f>SUM('3:11'!U258)</f>
        <v>0</v>
      </c>
      <c r="V258" s="206">
        <f t="shared" si="92"/>
        <v>0</v>
      </c>
      <c r="W258" s="33">
        <f t="shared" si="89"/>
        <v>0</v>
      </c>
      <c r="X258" s="93">
        <f>SUM('3:11'!X258)</f>
        <v>0</v>
      </c>
      <c r="Y258" s="93">
        <f>SUM('3:11'!Y258)</f>
        <v>0</v>
      </c>
      <c r="Z258" s="93">
        <f>SUM('3:11'!Z258)</f>
        <v>0</v>
      </c>
      <c r="AA258" s="93">
        <f>SUM('3:11'!AA258)</f>
        <v>0</v>
      </c>
      <c r="AB258" s="73"/>
      <c r="AC258" s="54"/>
      <c r="AD258" s="34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01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SUM('3:11'!G259)</f>
        <v>103</v>
      </c>
      <c r="H259" s="341">
        <f t="shared" si="93"/>
        <v>518.09</v>
      </c>
      <c r="I259" s="93">
        <f>SUM('3:11'!I259)</f>
        <v>23</v>
      </c>
      <c r="J259" s="31">
        <f t="array" ref="J259">IF(ISERROR(G259/I259),"",G259/I259)</f>
        <v>4.4782608695652177</v>
      </c>
      <c r="K259" s="35">
        <f t="array" ref="K259">IF(ISERROR(G259/L259),"",G259/L259)</f>
        <v>11.0752688172043</v>
      </c>
      <c r="L259" s="87">
        <v>9.3000000000000007</v>
      </c>
      <c r="M259" s="36">
        <f t="shared" si="90"/>
        <v>11.9247311827957</v>
      </c>
      <c r="N259" s="31">
        <f t="shared" si="91"/>
        <v>0</v>
      </c>
      <c r="O259" s="93">
        <f>SUM('3:11'!O259)</f>
        <v>0</v>
      </c>
      <c r="P259" s="93">
        <f>SUM('3:11'!P259)</f>
        <v>0</v>
      </c>
      <c r="Q259" s="93">
        <f>SUM('3:11'!Q259)</f>
        <v>0</v>
      </c>
      <c r="R259" s="93">
        <f>SUM('3:11'!R259)</f>
        <v>0</v>
      </c>
      <c r="S259" s="93">
        <f>SUM('3:11'!S259)</f>
        <v>0</v>
      </c>
      <c r="T259" s="93">
        <f>SUM('3:11'!T259)</f>
        <v>0</v>
      </c>
      <c r="U259" s="93">
        <f>SUM('3:11'!U259)</f>
        <v>0</v>
      </c>
      <c r="V259" s="206">
        <f t="shared" si="92"/>
        <v>0</v>
      </c>
      <c r="W259" s="33">
        <f t="shared" si="89"/>
        <v>0</v>
      </c>
      <c r="X259" s="93">
        <f>SUM('3:11'!X259)</f>
        <v>0</v>
      </c>
      <c r="Y259" s="93">
        <f>SUM('3:11'!Y259)</f>
        <v>0</v>
      </c>
      <c r="Z259" s="93">
        <f>SUM('3:11'!Z259)</f>
        <v>0</v>
      </c>
      <c r="AA259" s="93">
        <f>SUM('3:11'!AA259)</f>
        <v>0</v>
      </c>
      <c r="AB259" s="73"/>
      <c r="AC259" s="54"/>
      <c r="AD259" s="34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01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SUM('3:11'!G260)</f>
        <v>163</v>
      </c>
      <c r="H260" s="341">
        <f t="shared" si="93"/>
        <v>819.89</v>
      </c>
      <c r="I260" s="93">
        <f>SUM('3:11'!I260)</f>
        <v>31</v>
      </c>
      <c r="J260" s="31">
        <f t="array" ref="J260">IF(ISERROR(G260/I260),"",G260/I260)</f>
        <v>5.258064516129032</v>
      </c>
      <c r="K260" s="35">
        <f t="array" ref="K260">IF(ISERROR(G260/L260),"",G260/L260)</f>
        <v>17.526881720430108</v>
      </c>
      <c r="L260" s="87">
        <v>9.3000000000000007</v>
      </c>
      <c r="M260" s="36">
        <f t="shared" si="90"/>
        <v>13.473118279569892</v>
      </c>
      <c r="N260" s="31">
        <f t="shared" si="91"/>
        <v>0</v>
      </c>
      <c r="O260" s="93">
        <f>SUM('3:11'!O260)</f>
        <v>0</v>
      </c>
      <c r="P260" s="93">
        <f>SUM('3:11'!P260)</f>
        <v>0</v>
      </c>
      <c r="Q260" s="93">
        <f>SUM('3:11'!Q260)</f>
        <v>0</v>
      </c>
      <c r="R260" s="93">
        <f>SUM('3:11'!R260)</f>
        <v>0</v>
      </c>
      <c r="S260" s="93">
        <f>SUM('3:11'!S260)</f>
        <v>0</v>
      </c>
      <c r="T260" s="93">
        <f>SUM('3:11'!T260)</f>
        <v>0</v>
      </c>
      <c r="U260" s="93">
        <f>SUM('3:11'!U260)</f>
        <v>0</v>
      </c>
      <c r="V260" s="206">
        <f t="shared" si="92"/>
        <v>0</v>
      </c>
      <c r="W260" s="33">
        <f t="shared" si="89"/>
        <v>0</v>
      </c>
      <c r="X260" s="93">
        <f>SUM('3:11'!X260)</f>
        <v>0</v>
      </c>
      <c r="Y260" s="93">
        <f>SUM('3:11'!Y260)</f>
        <v>0</v>
      </c>
      <c r="Z260" s="93">
        <f>SUM('3:11'!Z260)</f>
        <v>0</v>
      </c>
      <c r="AA260" s="93">
        <f>SUM('3:11'!AA260)</f>
        <v>0</v>
      </c>
      <c r="AB260" s="73"/>
      <c r="AC260" s="54"/>
      <c r="AD260" s="34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01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SUM('3:11'!G261)</f>
        <v>132</v>
      </c>
      <c r="H261" s="341">
        <f t="shared" si="93"/>
        <v>663.96</v>
      </c>
      <c r="I261" s="93">
        <f>SUM('3:11'!I261)</f>
        <v>25.5</v>
      </c>
      <c r="J261" s="31">
        <f t="array" ref="J261">IF(ISERROR(G261/I261),"",G261/I261)</f>
        <v>5.1764705882352944</v>
      </c>
      <c r="K261" s="35">
        <f t="array" ref="K261">IF(ISERROR(G261/L261),"",G261/L261)</f>
        <v>14.193548387096772</v>
      </c>
      <c r="L261" s="87">
        <v>9.3000000000000007</v>
      </c>
      <c r="M261" s="36">
        <f t="shared" si="90"/>
        <v>11.306451612903228</v>
      </c>
      <c r="N261" s="31">
        <f t="shared" si="91"/>
        <v>0</v>
      </c>
      <c r="O261" s="93">
        <f>SUM('3:11'!O261)</f>
        <v>0</v>
      </c>
      <c r="P261" s="93">
        <f>SUM('3:11'!P261)</f>
        <v>0</v>
      </c>
      <c r="Q261" s="93">
        <f>SUM('3:11'!Q261)</f>
        <v>0</v>
      </c>
      <c r="R261" s="93">
        <f>SUM('3:11'!R261)</f>
        <v>0</v>
      </c>
      <c r="S261" s="93">
        <f>SUM('3:11'!S261)</f>
        <v>0</v>
      </c>
      <c r="T261" s="93">
        <f>SUM('3:11'!T261)</f>
        <v>0</v>
      </c>
      <c r="U261" s="93">
        <f>SUM('3:11'!U261)</f>
        <v>0</v>
      </c>
      <c r="V261" s="206">
        <f t="shared" si="92"/>
        <v>0</v>
      </c>
      <c r="W261" s="33">
        <f t="shared" si="89"/>
        <v>0</v>
      </c>
      <c r="X261" s="93">
        <f>SUM('3:11'!X261)</f>
        <v>0</v>
      </c>
      <c r="Y261" s="93">
        <f>SUM('3:11'!Y261)</f>
        <v>0</v>
      </c>
      <c r="Z261" s="93">
        <f>SUM('3:11'!Z261)</f>
        <v>0</v>
      </c>
      <c r="AA261" s="93">
        <f>SUM('3:11'!AA261)</f>
        <v>0</v>
      </c>
      <c r="AB261" s="73"/>
      <c r="AC261" s="54"/>
      <c r="AD261" s="34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01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SUM('3:11'!G262)</f>
        <v>27</v>
      </c>
      <c r="H262" s="341">
        <f t="shared" si="93"/>
        <v>135.81</v>
      </c>
      <c r="I262" s="93">
        <f>SUM('3:11'!I262)</f>
        <v>8.5</v>
      </c>
      <c r="J262" s="31"/>
      <c r="K262" s="35">
        <f t="array" ref="K262">IF(ISERROR(G262/L262),"",G262/L262)</f>
        <v>2.9032258064516125</v>
      </c>
      <c r="L262" s="87">
        <v>9.3000000000000007</v>
      </c>
      <c r="M262" s="36">
        <f t="shared" si="90"/>
        <v>5.5967741935483879</v>
      </c>
      <c r="N262" s="31">
        <f t="shared" si="91"/>
        <v>0</v>
      </c>
      <c r="O262" s="93">
        <f>SUM('3:11'!O262)</f>
        <v>0</v>
      </c>
      <c r="P262" s="93">
        <f>SUM('3:11'!P262)</f>
        <v>0</v>
      </c>
      <c r="Q262" s="93">
        <f>SUM('3:11'!Q262)</f>
        <v>0</v>
      </c>
      <c r="R262" s="93">
        <f>SUM('3:11'!R262)</f>
        <v>0</v>
      </c>
      <c r="S262" s="93">
        <f>SUM('3:11'!S262)</f>
        <v>0</v>
      </c>
      <c r="T262" s="93">
        <f>SUM('3:11'!T262)</f>
        <v>0</v>
      </c>
      <c r="U262" s="93">
        <f>SUM('3:11'!U262)</f>
        <v>0</v>
      </c>
      <c r="V262" s="207"/>
      <c r="W262" s="33"/>
      <c r="X262" s="93">
        <f>SUM('3:11'!X262)</f>
        <v>0</v>
      </c>
      <c r="Y262" s="93">
        <f>SUM('3:11'!Y262)</f>
        <v>0</v>
      </c>
      <c r="Z262" s="93">
        <f>SUM('3:11'!Z262)</f>
        <v>0</v>
      </c>
      <c r="AA262" s="93">
        <f>SUM('3:11'!AA262)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06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SUM('3:11'!G263)</f>
        <v>0</v>
      </c>
      <c r="H263" s="341">
        <f t="shared" si="93"/>
        <v>0</v>
      </c>
      <c r="I263" s="93">
        <f>SUM('3:11'!I263)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SUM('3:11'!O263)</f>
        <v>0</v>
      </c>
      <c r="P263" s="93">
        <f>SUM('3:11'!P263)</f>
        <v>0</v>
      </c>
      <c r="Q263" s="93">
        <f>SUM('3:11'!Q263)</f>
        <v>0</v>
      </c>
      <c r="R263" s="93">
        <f>SUM('3:11'!R263)</f>
        <v>0</v>
      </c>
      <c r="S263" s="93">
        <f>SUM('3:11'!S263)</f>
        <v>0</v>
      </c>
      <c r="T263" s="93">
        <f>SUM('3:11'!T263)</f>
        <v>0</v>
      </c>
      <c r="U263" s="93">
        <f>SUM('3:11'!U263)</f>
        <v>0</v>
      </c>
      <c r="V263" s="207">
        <f>SUM(X263:AA263)</f>
        <v>0</v>
      </c>
      <c r="W263" s="33" t="str">
        <f>IF(ISERROR(V263/G263),"",V263/G263)</f>
        <v/>
      </c>
      <c r="X263" s="93">
        <f>SUM('3:11'!X263)</f>
        <v>0</v>
      </c>
      <c r="Y263" s="93">
        <f>SUM('3:11'!Y263)</f>
        <v>0</v>
      </c>
      <c r="Z263" s="93">
        <f>SUM('3:11'!Z263)</f>
        <v>0</v>
      </c>
      <c r="AA263" s="93">
        <f>SUM('3:11'!AA263)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06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SUM('3:11'!G264)</f>
        <v>0</v>
      </c>
      <c r="H264" s="341">
        <f t="shared" si="93"/>
        <v>0</v>
      </c>
      <c r="I264" s="93">
        <f>SUM('3:11'!I264)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SUM('3:11'!O264)</f>
        <v>0</v>
      </c>
      <c r="P264" s="93">
        <f>SUM('3:11'!P264)</f>
        <v>0</v>
      </c>
      <c r="Q264" s="93">
        <f>SUM('3:11'!Q264)</f>
        <v>0</v>
      </c>
      <c r="R264" s="93">
        <f>SUM('3:11'!R264)</f>
        <v>0</v>
      </c>
      <c r="S264" s="93">
        <f>SUM('3:11'!S264)</f>
        <v>0</v>
      </c>
      <c r="T264" s="93">
        <f>SUM('3:11'!T264)</f>
        <v>0</v>
      </c>
      <c r="U264" s="93">
        <f>SUM('3:11'!U264)</f>
        <v>0</v>
      </c>
      <c r="V264" s="207">
        <f>SUM(X264:AA264)</f>
        <v>0</v>
      </c>
      <c r="W264" s="33" t="str">
        <f>IF(ISERROR(V264/G264),"",V264/G264)</f>
        <v/>
      </c>
      <c r="X264" s="93">
        <f>SUM('3:11'!X264)</f>
        <v>0</v>
      </c>
      <c r="Y264" s="93">
        <f>SUM('3:11'!Y264)</f>
        <v>0</v>
      </c>
      <c r="Z264" s="93">
        <f>SUM('3:11'!Z264)</f>
        <v>0</v>
      </c>
      <c r="AA264" s="93">
        <f>SUM('3:11'!AA264)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6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SUM('3:11'!G265)</f>
        <v>0</v>
      </c>
      <c r="H265" s="341">
        <f t="shared" si="93"/>
        <v>0</v>
      </c>
      <c r="I265" s="93">
        <f>SUM('3:11'!I265)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SUM('3:11'!O265)</f>
        <v>0</v>
      </c>
      <c r="P265" s="93">
        <f>SUM('3:11'!P265)</f>
        <v>0</v>
      </c>
      <c r="Q265" s="93">
        <f>SUM('3:11'!Q265)</f>
        <v>0</v>
      </c>
      <c r="R265" s="93">
        <f>SUM('3:11'!R265)</f>
        <v>0</v>
      </c>
      <c r="S265" s="93">
        <f>SUM('3:11'!S265)</f>
        <v>0</v>
      </c>
      <c r="T265" s="93">
        <f>SUM('3:11'!T265)</f>
        <v>0</v>
      </c>
      <c r="U265" s="93">
        <f>SUM('3:11'!U265)</f>
        <v>0</v>
      </c>
      <c r="V265" s="207">
        <f>SUM(X265:AA265)</f>
        <v>0</v>
      </c>
      <c r="W265" s="33" t="str">
        <f>IF(ISERROR(V265/G265),"",V265/G265)</f>
        <v/>
      </c>
      <c r="X265" s="93">
        <f>SUM('3:11'!X265)</f>
        <v>0</v>
      </c>
      <c r="Y265" s="93">
        <f>SUM('3:11'!Y265)</f>
        <v>0</v>
      </c>
      <c r="Z265" s="93">
        <f>SUM('3:11'!Z265)</f>
        <v>0</v>
      </c>
      <c r="AA265" s="93">
        <f>SUM('3:11'!AA265)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6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SUM('3:11'!G266)</f>
        <v>0</v>
      </c>
      <c r="H266" s="341">
        <f t="shared" si="93"/>
        <v>0</v>
      </c>
      <c r="I266" s="93">
        <f>SUM('3:11'!I266)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SUM('3:11'!O266)</f>
        <v>0</v>
      </c>
      <c r="P266" s="93">
        <f>SUM('3:11'!P266)</f>
        <v>0</v>
      </c>
      <c r="Q266" s="93">
        <f>SUM('3:11'!Q266)</f>
        <v>0</v>
      </c>
      <c r="R266" s="93">
        <f>SUM('3:11'!R266)</f>
        <v>0</v>
      </c>
      <c r="S266" s="93">
        <f>SUM('3:11'!S266)</f>
        <v>0</v>
      </c>
      <c r="T266" s="93">
        <f>SUM('3:11'!T266)</f>
        <v>0</v>
      </c>
      <c r="U266" s="93">
        <f>SUM('3:11'!U266)</f>
        <v>0</v>
      </c>
      <c r="V266" s="207">
        <f>SUM(X266:AA266)</f>
        <v>0</v>
      </c>
      <c r="W266" s="33" t="str">
        <f>IF(ISERROR(V266/G266),"",V266/G266)</f>
        <v/>
      </c>
      <c r="X266" s="93">
        <f>SUM('3:11'!X266)</f>
        <v>0</v>
      </c>
      <c r="Y266" s="93">
        <f>SUM('3:11'!Y266)</f>
        <v>0</v>
      </c>
      <c r="Z266" s="93">
        <f>SUM('3:11'!Z266)</f>
        <v>0</v>
      </c>
      <c r="AA266" s="93">
        <f>SUM('3:11'!AA266)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6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SUM('3:11'!G267)</f>
        <v>0</v>
      </c>
      <c r="H267" s="341">
        <f t="shared" si="93"/>
        <v>0</v>
      </c>
      <c r="I267" s="93">
        <f>SUM('3:11'!I267)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93">
        <f>SUM('3:11'!O267)</f>
        <v>0</v>
      </c>
      <c r="P267" s="93">
        <f>SUM('3:11'!P267)</f>
        <v>0</v>
      </c>
      <c r="Q267" s="93">
        <f>SUM('3:11'!Q267)</f>
        <v>0</v>
      </c>
      <c r="R267" s="93">
        <f>SUM('3:11'!R267)</f>
        <v>0</v>
      </c>
      <c r="S267" s="93">
        <f>SUM('3:11'!S267)</f>
        <v>0</v>
      </c>
      <c r="T267" s="93">
        <f>SUM('3:11'!T267)</f>
        <v>0</v>
      </c>
      <c r="U267" s="93">
        <f>SUM('3:11'!U267)</f>
        <v>0</v>
      </c>
      <c r="V267" s="206">
        <f t="shared" ref="V267:V274" si="96">SUM(X267:AA267)</f>
        <v>0</v>
      </c>
      <c r="W267" s="33" t="str">
        <f t="shared" ref="W267:W274" si="97">IF(ISERROR(V267/G267),"",V267/G267)</f>
        <v/>
      </c>
      <c r="X267" s="93">
        <f>SUM('3:11'!X267)</f>
        <v>0</v>
      </c>
      <c r="Y267" s="93">
        <f>SUM('3:11'!Y267)</f>
        <v>0</v>
      </c>
      <c r="Z267" s="93">
        <f>SUM('3:11'!Z267)</f>
        <v>0</v>
      </c>
      <c r="AA267" s="93">
        <f>SUM('3:11'!AA267)</f>
        <v>0</v>
      </c>
      <c r="AB267" s="73"/>
      <c r="AC267" s="54"/>
      <c r="AD267" s="34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06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SUM('3:11'!G268)</f>
        <v>0</v>
      </c>
      <c r="H268" s="341">
        <f t="shared" si="93"/>
        <v>0</v>
      </c>
      <c r="I268" s="93">
        <f>SUM('3:11'!I268)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4"/>
        <v/>
      </c>
      <c r="N268" s="31">
        <f t="shared" si="95"/>
        <v>0</v>
      </c>
      <c r="O268" s="93">
        <f>SUM('3:11'!O268)</f>
        <v>0</v>
      </c>
      <c r="P268" s="93">
        <f>SUM('3:11'!P268)</f>
        <v>0</v>
      </c>
      <c r="Q268" s="93">
        <f>SUM('3:11'!Q268)</f>
        <v>0</v>
      </c>
      <c r="R268" s="93">
        <f>SUM('3:11'!R268)</f>
        <v>0</v>
      </c>
      <c r="S268" s="93">
        <f>SUM('3:11'!S268)</f>
        <v>0</v>
      </c>
      <c r="T268" s="93">
        <f>SUM('3:11'!T268)</f>
        <v>0</v>
      </c>
      <c r="U268" s="93">
        <f>SUM('3:11'!U268)</f>
        <v>0</v>
      </c>
      <c r="V268" s="206">
        <f t="shared" si="96"/>
        <v>0</v>
      </c>
      <c r="W268" s="33" t="str">
        <f t="shared" si="97"/>
        <v/>
      </c>
      <c r="X268" s="93">
        <f>SUM('3:11'!X268)</f>
        <v>0</v>
      </c>
      <c r="Y268" s="93">
        <f>SUM('3:11'!Y268)</f>
        <v>0</v>
      </c>
      <c r="Z268" s="93">
        <f>SUM('3:11'!Z268)</f>
        <v>0</v>
      </c>
      <c r="AA268" s="93">
        <f>SUM('3:11'!AA268)</f>
        <v>0</v>
      </c>
      <c r="AB268" s="73"/>
      <c r="AC268" s="54"/>
      <c r="AD268" s="34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06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SUM('3:11'!G269)</f>
        <v>0</v>
      </c>
      <c r="H269" s="341">
        <f t="shared" si="93"/>
        <v>0</v>
      </c>
      <c r="I269" s="93">
        <f>SUM('3:11'!I269)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4"/>
        <v/>
      </c>
      <c r="N269" s="31">
        <f t="shared" si="95"/>
        <v>0</v>
      </c>
      <c r="O269" s="93">
        <f>SUM('3:11'!O269)</f>
        <v>0</v>
      </c>
      <c r="P269" s="93">
        <f>SUM('3:11'!P269)</f>
        <v>0</v>
      </c>
      <c r="Q269" s="93">
        <f>SUM('3:11'!Q269)</f>
        <v>0</v>
      </c>
      <c r="R269" s="93">
        <f>SUM('3:11'!R269)</f>
        <v>0</v>
      </c>
      <c r="S269" s="93">
        <f>SUM('3:11'!S269)</f>
        <v>0</v>
      </c>
      <c r="T269" s="93">
        <f>SUM('3:11'!T269)</f>
        <v>0</v>
      </c>
      <c r="U269" s="93">
        <f>SUM('3:11'!U269)</f>
        <v>0</v>
      </c>
      <c r="V269" s="206">
        <f t="shared" si="96"/>
        <v>0</v>
      </c>
      <c r="W269" s="33" t="str">
        <f t="shared" si="97"/>
        <v/>
      </c>
      <c r="X269" s="93">
        <f>SUM('3:11'!X269)</f>
        <v>0</v>
      </c>
      <c r="Y269" s="93">
        <f>SUM('3:11'!Y269)</f>
        <v>0</v>
      </c>
      <c r="Z269" s="93">
        <f>SUM('3:11'!Z269)</f>
        <v>0</v>
      </c>
      <c r="AA269" s="93">
        <f>SUM('3:11'!AA269)</f>
        <v>0</v>
      </c>
      <c r="AB269" s="73"/>
      <c r="AC269" s="54"/>
      <c r="AD269" s="34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6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SUM('3:11'!G270)</f>
        <v>0</v>
      </c>
      <c r="H270" s="341">
        <f t="shared" si="93"/>
        <v>0</v>
      </c>
      <c r="I270" s="93">
        <f>SUM('3:11'!I270)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SUM('3:11'!O270)</f>
        <v>0</v>
      </c>
      <c r="P270" s="93">
        <f>SUM('3:11'!P270)</f>
        <v>0</v>
      </c>
      <c r="Q270" s="93">
        <f>SUM('3:11'!Q270)</f>
        <v>0</v>
      </c>
      <c r="R270" s="93">
        <f>SUM('3:11'!R270)</f>
        <v>0</v>
      </c>
      <c r="S270" s="93">
        <f>SUM('3:11'!S270)</f>
        <v>0</v>
      </c>
      <c r="T270" s="93">
        <f>SUM('3:11'!T270)</f>
        <v>0</v>
      </c>
      <c r="U270" s="93">
        <f>SUM('3:11'!U270)</f>
        <v>0</v>
      </c>
      <c r="V270" s="206">
        <f t="shared" si="96"/>
        <v>0</v>
      </c>
      <c r="W270" s="33" t="str">
        <f t="shared" si="97"/>
        <v/>
      </c>
      <c r="X270" s="93">
        <f>SUM('3:11'!X270)</f>
        <v>0</v>
      </c>
      <c r="Y270" s="93">
        <f>SUM('3:11'!Y270)</f>
        <v>0</v>
      </c>
      <c r="Z270" s="93">
        <f>SUM('3:11'!Z270)</f>
        <v>0</v>
      </c>
      <c r="AA270" s="93">
        <f>SUM('3:11'!AA270)</f>
        <v>0</v>
      </c>
      <c r="AB270" s="73"/>
      <c r="AC270" s="54"/>
      <c r="AD270" s="34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6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SUM('3:11'!G271)</f>
        <v>0</v>
      </c>
      <c r="H271" s="341">
        <f t="shared" si="93"/>
        <v>0</v>
      </c>
      <c r="I271" s="93">
        <f>SUM('3:11'!I271)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4"/>
        <v>0</v>
      </c>
      <c r="N271" s="31">
        <f t="shared" si="95"/>
        <v>0</v>
      </c>
      <c r="O271" s="93">
        <f>SUM('3:11'!O271)</f>
        <v>0</v>
      </c>
      <c r="P271" s="93">
        <f>SUM('3:11'!P271)</f>
        <v>0</v>
      </c>
      <c r="Q271" s="93">
        <f>SUM('3:11'!Q271)</f>
        <v>0</v>
      </c>
      <c r="R271" s="93">
        <f>SUM('3:11'!R271)</f>
        <v>0</v>
      </c>
      <c r="S271" s="93">
        <f>SUM('3:11'!S271)</f>
        <v>0</v>
      </c>
      <c r="T271" s="93">
        <f>SUM('3:11'!T271)</f>
        <v>0</v>
      </c>
      <c r="U271" s="93">
        <f>SUM('3:11'!U271)</f>
        <v>0</v>
      </c>
      <c r="V271" s="206">
        <f t="shared" si="96"/>
        <v>0</v>
      </c>
      <c r="W271" s="33" t="str">
        <f t="shared" si="97"/>
        <v/>
      </c>
      <c r="X271" s="93">
        <f>SUM('3:11'!X271)</f>
        <v>0</v>
      </c>
      <c r="Y271" s="93">
        <f>SUM('3:11'!Y271)</f>
        <v>0</v>
      </c>
      <c r="Z271" s="93">
        <f>SUM('3:11'!Z271)</f>
        <v>0</v>
      </c>
      <c r="AA271" s="93">
        <f>SUM('3:11'!AA271)</f>
        <v>0</v>
      </c>
      <c r="AB271" s="73"/>
      <c r="AC271" s="54"/>
      <c r="AD271" s="34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6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SUM('3:11'!G272)</f>
        <v>0</v>
      </c>
      <c r="H272" s="341">
        <f t="shared" si="93"/>
        <v>0</v>
      </c>
      <c r="I272" s="93">
        <f>SUM('3:11'!I272)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4"/>
        <v>0</v>
      </c>
      <c r="N272" s="31">
        <f t="shared" si="95"/>
        <v>0</v>
      </c>
      <c r="O272" s="93">
        <f>SUM('3:11'!O272)</f>
        <v>0</v>
      </c>
      <c r="P272" s="93">
        <f>SUM('3:11'!P272)</f>
        <v>0</v>
      </c>
      <c r="Q272" s="93">
        <f>SUM('3:11'!Q272)</f>
        <v>0</v>
      </c>
      <c r="R272" s="93">
        <f>SUM('3:11'!R272)</f>
        <v>0</v>
      </c>
      <c r="S272" s="93">
        <f>SUM('3:11'!S272)</f>
        <v>0</v>
      </c>
      <c r="T272" s="93">
        <f>SUM('3:11'!T272)</f>
        <v>0</v>
      </c>
      <c r="U272" s="93">
        <f>SUM('3:11'!U272)</f>
        <v>0</v>
      </c>
      <c r="V272" s="206">
        <f t="shared" si="96"/>
        <v>0</v>
      </c>
      <c r="W272" s="33" t="str">
        <f t="shared" si="97"/>
        <v/>
      </c>
      <c r="X272" s="93">
        <f>SUM('3:11'!X272)</f>
        <v>0</v>
      </c>
      <c r="Y272" s="93">
        <f>SUM('3:11'!Y272)</f>
        <v>0</v>
      </c>
      <c r="Z272" s="93">
        <f>SUM('3:11'!Z272)</f>
        <v>0</v>
      </c>
      <c r="AA272" s="93">
        <f>SUM('3:11'!AA272)</f>
        <v>0</v>
      </c>
      <c r="AB272" s="73"/>
      <c r="AC272" s="54"/>
      <c r="AD272" s="34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6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SUM('3:11'!G273)</f>
        <v>0</v>
      </c>
      <c r="H273" s="341">
        <f t="shared" si="93"/>
        <v>0</v>
      </c>
      <c r="I273" s="93">
        <f>SUM('3:11'!I273)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SUM('3:11'!O273)</f>
        <v>0</v>
      </c>
      <c r="P273" s="93">
        <f>SUM('3:11'!P273)</f>
        <v>0</v>
      </c>
      <c r="Q273" s="93">
        <f>SUM('3:11'!Q273)</f>
        <v>0</v>
      </c>
      <c r="R273" s="93">
        <f>SUM('3:11'!R273)</f>
        <v>0</v>
      </c>
      <c r="S273" s="93">
        <f>SUM('3:11'!S273)</f>
        <v>0</v>
      </c>
      <c r="T273" s="93">
        <f>SUM('3:11'!T273)</f>
        <v>0</v>
      </c>
      <c r="U273" s="93">
        <f>SUM('3:11'!U273)</f>
        <v>0</v>
      </c>
      <c r="V273" s="206">
        <f t="shared" si="96"/>
        <v>0</v>
      </c>
      <c r="W273" s="33" t="str">
        <f t="shared" si="97"/>
        <v/>
      </c>
      <c r="X273" s="93">
        <f>SUM('3:11'!X273)</f>
        <v>0</v>
      </c>
      <c r="Y273" s="93">
        <f>SUM('3:11'!Y273)</f>
        <v>0</v>
      </c>
      <c r="Z273" s="93">
        <f>SUM('3:11'!Z273)</f>
        <v>0</v>
      </c>
      <c r="AA273" s="93">
        <f>SUM('3:11'!AA273)</f>
        <v>0</v>
      </c>
      <c r="AB273" s="73"/>
      <c r="AC273" s="54"/>
      <c r="AD273" s="34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6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SUM('3:11'!G274)</f>
        <v>0</v>
      </c>
      <c r="H274" s="341">
        <f t="shared" si="93"/>
        <v>0</v>
      </c>
      <c r="I274" s="93">
        <f>SUM('3:11'!I274)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SUM('3:11'!O274)</f>
        <v>0</v>
      </c>
      <c r="P274" s="93">
        <f>SUM('3:11'!P274)</f>
        <v>0</v>
      </c>
      <c r="Q274" s="93">
        <f>SUM('3:11'!Q274)</f>
        <v>0</v>
      </c>
      <c r="R274" s="93">
        <f>SUM('3:11'!R274)</f>
        <v>0</v>
      </c>
      <c r="S274" s="93">
        <f>SUM('3:11'!S274)</f>
        <v>0</v>
      </c>
      <c r="T274" s="93">
        <f>SUM('3:11'!T274)</f>
        <v>0</v>
      </c>
      <c r="U274" s="93">
        <f>SUM('3:11'!U274)</f>
        <v>0</v>
      </c>
      <c r="V274" s="206">
        <f t="shared" si="96"/>
        <v>0</v>
      </c>
      <c r="W274" s="33" t="str">
        <f t="shared" si="97"/>
        <v/>
      </c>
      <c r="X274" s="93">
        <f>SUM('3:11'!X274)</f>
        <v>0</v>
      </c>
      <c r="Y274" s="93">
        <f>SUM('3:11'!Y274)</f>
        <v>0</v>
      </c>
      <c r="Z274" s="93">
        <f>SUM('3:11'!Z274)</f>
        <v>0</v>
      </c>
      <c r="AA274" s="93">
        <f>SUM('3:11'!AA274)</f>
        <v>0</v>
      </c>
      <c r="AB274" s="73"/>
      <c r="AC274" s="54"/>
      <c r="AD274" s="34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1">
        <v>30400026</v>
      </c>
      <c r="B275" s="190" t="s">
        <v>394</v>
      </c>
      <c r="C275" s="187" t="s">
        <v>396</v>
      </c>
      <c r="D275" s="17">
        <v>5</v>
      </c>
      <c r="E275" s="17"/>
      <c r="F275" s="6"/>
      <c r="G275" s="93">
        <f>SUM('3:11'!G275)</f>
        <v>0</v>
      </c>
      <c r="H275" s="341">
        <f t="shared" si="93"/>
        <v>0</v>
      </c>
      <c r="I275" s="93">
        <f>SUM('3:11'!I275)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4"/>
        <v>0</v>
      </c>
      <c r="N275" s="31">
        <f t="shared" si="95"/>
        <v>0</v>
      </c>
      <c r="O275" s="93">
        <f>SUM('3:11'!O275)</f>
        <v>0</v>
      </c>
      <c r="P275" s="93">
        <f>SUM('3:11'!P275)</f>
        <v>0</v>
      </c>
      <c r="Q275" s="93">
        <f>SUM('3:11'!Q275)</f>
        <v>0</v>
      </c>
      <c r="R275" s="93">
        <f>SUM('3:11'!R275)</f>
        <v>0</v>
      </c>
      <c r="S275" s="93">
        <f>SUM('3:11'!S275)</f>
        <v>0</v>
      </c>
      <c r="T275" s="93">
        <f>SUM('3:11'!T275)</f>
        <v>0</v>
      </c>
      <c r="U275" s="93">
        <f>SUM('3:11'!U275)</f>
        <v>0</v>
      </c>
      <c r="V275" s="206"/>
      <c r="W275" s="33"/>
      <c r="X275" s="93">
        <f>SUM('3:11'!X275)</f>
        <v>0</v>
      </c>
      <c r="Y275" s="93">
        <f>SUM('3:11'!Y275)</f>
        <v>0</v>
      </c>
      <c r="Z275" s="93">
        <f>SUM('3:11'!Z275)</f>
        <v>0</v>
      </c>
      <c r="AA275" s="93">
        <f>SUM('3:11'!AA275)</f>
        <v>0</v>
      </c>
      <c r="AB275" s="73"/>
      <c r="AC275" s="54"/>
      <c r="AD275" s="34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1">
        <v>30400028</v>
      </c>
      <c r="B276" s="190" t="s">
        <v>393</v>
      </c>
      <c r="C276" s="187" t="s">
        <v>403</v>
      </c>
      <c r="D276" s="17">
        <v>5</v>
      </c>
      <c r="E276" s="17"/>
      <c r="F276" s="6"/>
      <c r="G276" s="93">
        <f>SUM('3:11'!G276)</f>
        <v>0</v>
      </c>
      <c r="H276" s="341">
        <f t="shared" si="93"/>
        <v>0</v>
      </c>
      <c r="I276" s="93">
        <f>SUM('3:11'!I276)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4"/>
        <v>0</v>
      </c>
      <c r="N276" s="31">
        <f t="shared" si="95"/>
        <v>0</v>
      </c>
      <c r="O276" s="93">
        <f>SUM('3:11'!O276)</f>
        <v>0</v>
      </c>
      <c r="P276" s="93">
        <f>SUM('3:11'!P276)</f>
        <v>0</v>
      </c>
      <c r="Q276" s="93">
        <f>SUM('3:11'!Q276)</f>
        <v>0</v>
      </c>
      <c r="R276" s="93">
        <f>SUM('3:11'!R276)</f>
        <v>0</v>
      </c>
      <c r="S276" s="93">
        <f>SUM('3:11'!S276)</f>
        <v>0</v>
      </c>
      <c r="T276" s="93">
        <f>SUM('3:11'!T276)</f>
        <v>0</v>
      </c>
      <c r="U276" s="93">
        <f>SUM('3:11'!U276)</f>
        <v>0</v>
      </c>
      <c r="V276" s="206"/>
      <c r="W276" s="33"/>
      <c r="X276" s="93">
        <f>SUM('3:11'!X276)</f>
        <v>0</v>
      </c>
      <c r="Y276" s="93">
        <f>SUM('3:11'!Y276)</f>
        <v>0</v>
      </c>
      <c r="Z276" s="93">
        <f>SUM('3:11'!Z276)</f>
        <v>0</v>
      </c>
      <c r="AA276" s="93">
        <f>SUM('3:11'!AA276)</f>
        <v>0</v>
      </c>
      <c r="AB276" s="73"/>
      <c r="AC276" s="54"/>
      <c r="AD276" s="34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1">
        <v>30400027</v>
      </c>
      <c r="B277" s="190" t="s">
        <v>404</v>
      </c>
      <c r="C277" s="187" t="s">
        <v>406</v>
      </c>
      <c r="D277" s="17">
        <v>5</v>
      </c>
      <c r="E277" s="17"/>
      <c r="F277" s="6"/>
      <c r="G277" s="93">
        <f>SUM('3:11'!G277)</f>
        <v>0</v>
      </c>
      <c r="H277" s="341">
        <f t="shared" si="93"/>
        <v>0</v>
      </c>
      <c r="I277" s="93">
        <f>SUM('3:11'!I277)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SUM('3:11'!O277)</f>
        <v>0</v>
      </c>
      <c r="P277" s="93">
        <f>SUM('3:11'!P277)</f>
        <v>0</v>
      </c>
      <c r="Q277" s="93">
        <f>SUM('3:11'!Q277)</f>
        <v>0</v>
      </c>
      <c r="R277" s="93">
        <f>SUM('3:11'!R277)</f>
        <v>0</v>
      </c>
      <c r="S277" s="93">
        <f>SUM('3:11'!S277)</f>
        <v>0</v>
      </c>
      <c r="T277" s="93">
        <f>SUM('3:11'!T277)</f>
        <v>0</v>
      </c>
      <c r="U277" s="93">
        <f>SUM('3:11'!U277)</f>
        <v>0</v>
      </c>
      <c r="V277" s="206"/>
      <c r="W277" s="33"/>
      <c r="X277" s="93">
        <f>SUM('3:11'!X277)</f>
        <v>0</v>
      </c>
      <c r="Y277" s="93">
        <f>SUM('3:11'!Y277)</f>
        <v>0</v>
      </c>
      <c r="Z277" s="93">
        <f>SUM('3:11'!Z277)</f>
        <v>0</v>
      </c>
      <c r="AA277" s="93">
        <f>SUM('3:11'!AA277)</f>
        <v>0</v>
      </c>
      <c r="AB277" s="73"/>
      <c r="AC277" s="54"/>
      <c r="AD277" s="34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01"/>
      <c r="B278" s="61" t="s">
        <v>352</v>
      </c>
      <c r="C278" s="187" t="s">
        <v>372</v>
      </c>
      <c r="D278" s="17">
        <v>5</v>
      </c>
      <c r="E278" s="17"/>
      <c r="F278" s="6"/>
      <c r="G278" s="93">
        <f>SUM('3:11'!G278)</f>
        <v>0</v>
      </c>
      <c r="H278" s="341">
        <f t="shared" si="93"/>
        <v>0</v>
      </c>
      <c r="I278" s="93">
        <f>SUM('3:11'!I278)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SUM('3:11'!O278)</f>
        <v>0</v>
      </c>
      <c r="P278" s="93">
        <f>SUM('3:11'!P278)</f>
        <v>0</v>
      </c>
      <c r="Q278" s="93">
        <f>SUM('3:11'!Q278)</f>
        <v>0</v>
      </c>
      <c r="R278" s="93">
        <f>SUM('3:11'!R278)</f>
        <v>0</v>
      </c>
      <c r="S278" s="93">
        <f>SUM('3:11'!S278)</f>
        <v>0</v>
      </c>
      <c r="T278" s="93">
        <f>SUM('3:11'!T278)</f>
        <v>0</v>
      </c>
      <c r="U278" s="93">
        <f>SUM('3:11'!U278)</f>
        <v>0</v>
      </c>
      <c r="V278" s="206"/>
      <c r="W278" s="33"/>
      <c r="X278" s="93">
        <f>SUM('3:11'!X278)</f>
        <v>0</v>
      </c>
      <c r="Y278" s="93">
        <f>SUM('3:11'!Y278)</f>
        <v>0</v>
      </c>
      <c r="Z278" s="93">
        <f>SUM('3:11'!Z278)</f>
        <v>0</v>
      </c>
      <c r="AA278" s="93">
        <f>SUM('3:11'!AA278)</f>
        <v>0</v>
      </c>
      <c r="AB278" s="73"/>
      <c r="AC278" s="54"/>
      <c r="AD278" s="34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01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93">
        <f>SUM('3:11'!G279)</f>
        <v>0</v>
      </c>
      <c r="H279" s="341">
        <f t="shared" si="93"/>
        <v>0</v>
      </c>
      <c r="I279" s="93">
        <f>SUM('3:11'!I279)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SUM('3:11'!O279)</f>
        <v>0</v>
      </c>
      <c r="P279" s="93">
        <f>SUM('3:11'!P279)</f>
        <v>0</v>
      </c>
      <c r="Q279" s="93">
        <f>SUM('3:11'!Q279)</f>
        <v>0</v>
      </c>
      <c r="R279" s="93">
        <f>SUM('3:11'!R279)</f>
        <v>0</v>
      </c>
      <c r="S279" s="93">
        <f>SUM('3:11'!S279)</f>
        <v>0</v>
      </c>
      <c r="T279" s="93">
        <f>SUM('3:11'!T279)</f>
        <v>0</v>
      </c>
      <c r="U279" s="93">
        <f>SUM('3:11'!U279)</f>
        <v>0</v>
      </c>
      <c r="V279" s="206"/>
      <c r="W279" s="33"/>
      <c r="X279" s="93">
        <f>SUM('3:11'!X279)</f>
        <v>0</v>
      </c>
      <c r="Y279" s="93">
        <f>SUM('3:11'!Y279)</f>
        <v>0</v>
      </c>
      <c r="Z279" s="93">
        <f>SUM('3:11'!Z279)</f>
        <v>0</v>
      </c>
      <c r="AA279" s="93">
        <f>SUM('3:11'!AA279)</f>
        <v>0</v>
      </c>
      <c r="AB279" s="73"/>
      <c r="AC279" s="54"/>
      <c r="AD279" s="34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01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93">
        <f>SUM('3:11'!G280)</f>
        <v>0</v>
      </c>
      <c r="H280" s="341">
        <f t="shared" si="93"/>
        <v>0</v>
      </c>
      <c r="I280" s="93">
        <f>SUM('3:11'!I280)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SUM('3:11'!O280)</f>
        <v>0</v>
      </c>
      <c r="P280" s="93">
        <f>SUM('3:11'!P280)</f>
        <v>0</v>
      </c>
      <c r="Q280" s="93">
        <f>SUM('3:11'!Q280)</f>
        <v>0</v>
      </c>
      <c r="R280" s="93">
        <f>SUM('3:11'!R280)</f>
        <v>0</v>
      </c>
      <c r="S280" s="93">
        <f>SUM('3:11'!S280)</f>
        <v>0</v>
      </c>
      <c r="T280" s="93">
        <f>SUM('3:11'!T280)</f>
        <v>0</v>
      </c>
      <c r="U280" s="93">
        <f>SUM('3:11'!U280)</f>
        <v>0</v>
      </c>
      <c r="V280" s="206"/>
      <c r="W280" s="33"/>
      <c r="X280" s="93">
        <f>SUM('3:11'!X280)</f>
        <v>0</v>
      </c>
      <c r="Y280" s="93">
        <f>SUM('3:11'!Y280)</f>
        <v>0</v>
      </c>
      <c r="Z280" s="93">
        <f>SUM('3:11'!Z280)</f>
        <v>0</v>
      </c>
      <c r="AA280" s="93">
        <f>SUM('3:11'!AA280)</f>
        <v>0</v>
      </c>
      <c r="AB280" s="73"/>
      <c r="AC280" s="54"/>
      <c r="AD280" s="34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01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SUM('3:11'!G281)</f>
        <v>172</v>
      </c>
      <c r="H281" s="341">
        <f t="shared" si="93"/>
        <v>870.31999999999994</v>
      </c>
      <c r="I281" s="93">
        <f>SUM('3:11'!I281)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4"/>
        <v>-9.6774193548387899E-2</v>
      </c>
      <c r="N281" s="31">
        <f t="shared" si="95"/>
        <v>0</v>
      </c>
      <c r="O281" s="93">
        <f>SUM('3:11'!O281)</f>
        <v>0</v>
      </c>
      <c r="P281" s="93">
        <f>SUM('3:11'!P281)</f>
        <v>0</v>
      </c>
      <c r="Q281" s="93">
        <f>SUM('3:11'!Q281)</f>
        <v>0</v>
      </c>
      <c r="R281" s="93">
        <f>SUM('3:11'!R281)</f>
        <v>0</v>
      </c>
      <c r="S281" s="93">
        <f>SUM('3:11'!S281)</f>
        <v>0</v>
      </c>
      <c r="T281" s="93">
        <f>SUM('3:11'!T281)</f>
        <v>0</v>
      </c>
      <c r="U281" s="93">
        <f>SUM('3:11'!U281)</f>
        <v>0</v>
      </c>
      <c r="V281" s="206">
        <f t="shared" ref="V281:V282" si="98">SUM(X281:AA281)</f>
        <v>0</v>
      </c>
      <c r="W281" s="33">
        <f t="shared" ref="W281:W282" si="99">IF(ISERROR(V281/G281),"",V281/G281)</f>
        <v>0</v>
      </c>
      <c r="X281" s="93">
        <f>SUM('3:11'!X281)</f>
        <v>0</v>
      </c>
      <c r="Y281" s="93">
        <f>SUM('3:11'!Y281)</f>
        <v>0</v>
      </c>
      <c r="Z281" s="93">
        <f>SUM('3:11'!Z281)</f>
        <v>0</v>
      </c>
      <c r="AA281" s="93">
        <f>SUM('3:11'!AA281)</f>
        <v>0</v>
      </c>
      <c r="AB281" s="73"/>
      <c r="AC281" s="54"/>
      <c r="AD281" s="34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01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SUM('3:11'!G282)</f>
        <v>253</v>
      </c>
      <c r="H282" s="341">
        <f t="shared" si="93"/>
        <v>1280.1799999999998</v>
      </c>
      <c r="I282" s="93">
        <f>SUM('3:11'!I282)</f>
        <v>38.799999999999997</v>
      </c>
      <c r="J282" s="31">
        <f t="array" ref="J282">IF(ISERROR(G282/I282),"",G282/I282)</f>
        <v>6.5206185567010317</v>
      </c>
      <c r="K282" s="35">
        <f t="array" ref="K282">IF(ISERROR(G282/L282),"",G282/L282)</f>
        <v>16.322580645161292</v>
      </c>
      <c r="L282" s="87">
        <v>15.5</v>
      </c>
      <c r="M282" s="36">
        <f t="shared" si="94"/>
        <v>22.477419354838705</v>
      </c>
      <c r="N282" s="31">
        <f t="shared" si="95"/>
        <v>0</v>
      </c>
      <c r="O282" s="93">
        <f>SUM('3:11'!O282)</f>
        <v>0</v>
      </c>
      <c r="P282" s="93">
        <f>SUM('3:11'!P282)</f>
        <v>0</v>
      </c>
      <c r="Q282" s="93">
        <f>SUM('3:11'!Q282)</f>
        <v>0</v>
      </c>
      <c r="R282" s="93">
        <f>SUM('3:11'!R282)</f>
        <v>0</v>
      </c>
      <c r="S282" s="93">
        <f>SUM('3:11'!S282)</f>
        <v>0</v>
      </c>
      <c r="T282" s="93">
        <f>SUM('3:11'!T282)</f>
        <v>0</v>
      </c>
      <c r="U282" s="93">
        <f>SUM('3:11'!U282)</f>
        <v>0</v>
      </c>
      <c r="V282" s="206">
        <f t="shared" si="98"/>
        <v>0</v>
      </c>
      <c r="W282" s="33">
        <f t="shared" si="99"/>
        <v>0</v>
      </c>
      <c r="X282" s="93">
        <f>SUM('3:11'!X282)</f>
        <v>0</v>
      </c>
      <c r="Y282" s="93">
        <f>SUM('3:11'!Y282)</f>
        <v>0</v>
      </c>
      <c r="Z282" s="93">
        <f>SUM('3:11'!Z282)</f>
        <v>0</v>
      </c>
      <c r="AA282" s="93">
        <f>SUM('3:11'!AA282)</f>
        <v>0</v>
      </c>
      <c r="AB282" s="73"/>
      <c r="AC282" s="54"/>
      <c r="AD282" s="34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01">
        <v>30400004</v>
      </c>
      <c r="B283" s="215" t="s">
        <v>419</v>
      </c>
      <c r="C283" s="187" t="s">
        <v>420</v>
      </c>
      <c r="D283" s="17"/>
      <c r="E283" s="17"/>
      <c r="F283" s="6"/>
      <c r="G283" s="93">
        <f>SUM('3:11'!G283)</f>
        <v>881</v>
      </c>
      <c r="H283" s="341">
        <f t="shared" si="93"/>
        <v>0</v>
      </c>
      <c r="I283" s="93">
        <f>SUM('3:11'!I283)</f>
        <v>81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73"/>
      <c r="AC283" s="54"/>
      <c r="AD283" s="34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01">
        <v>30400003</v>
      </c>
      <c r="B284" s="215" t="s">
        <v>419</v>
      </c>
      <c r="C284" s="187" t="s">
        <v>421</v>
      </c>
      <c r="D284" s="17"/>
      <c r="E284" s="17"/>
      <c r="F284" s="6"/>
      <c r="G284" s="93">
        <f>SUM('3:11'!G284)</f>
        <v>102</v>
      </c>
      <c r="H284" s="341">
        <f t="shared" si="93"/>
        <v>0</v>
      </c>
      <c r="I284" s="93">
        <f>SUM('3:11'!I284)</f>
        <v>143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73"/>
      <c r="AC284" s="54"/>
      <c r="AD284" s="34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01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SUM('3:11'!G285)</f>
        <v>552</v>
      </c>
      <c r="H285" s="341">
        <f t="shared" si="93"/>
        <v>0</v>
      </c>
      <c r="I285" s="93">
        <f>SUM('3:11'!I285)</f>
        <v>80.5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01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SUM('3:11'!G286)</f>
        <v>670</v>
      </c>
      <c r="H286" s="341">
        <f t="shared" si="93"/>
        <v>3396.9</v>
      </c>
      <c r="I286" s="93">
        <f>SUM('3:11'!I286)</f>
        <v>95.5</v>
      </c>
      <c r="J286" s="31">
        <f t="array" ref="J286">IF(ISERROR(G286/I286),"",G286/I286)</f>
        <v>7.0157068062827221</v>
      </c>
      <c r="K286" s="35">
        <f t="array" ref="K286">IF(ISERROR(G286/L286),"",G286/L286)</f>
        <v>74.444444444444443</v>
      </c>
      <c r="L286" s="87">
        <v>9</v>
      </c>
      <c r="M286" s="36">
        <f t="shared" ref="M286:M288" si="100">IF(ISERROR(I286-K286),"",I286-K286)</f>
        <v>21.055555555555557</v>
      </c>
      <c r="N286" s="31">
        <f t="shared" ref="N286:N288" si="101">SUM(O286:U286)</f>
        <v>0</v>
      </c>
      <c r="O286" s="93">
        <f>SUM('3:11'!O286)</f>
        <v>0</v>
      </c>
      <c r="P286" s="93">
        <f>SUM('3:11'!P286)</f>
        <v>0</v>
      </c>
      <c r="Q286" s="93">
        <f>SUM('3:11'!Q286)</f>
        <v>0</v>
      </c>
      <c r="R286" s="93">
        <f>SUM('3:11'!R286)</f>
        <v>0</v>
      </c>
      <c r="S286" s="93">
        <f>SUM('3:11'!S286)</f>
        <v>0</v>
      </c>
      <c r="T286" s="93">
        <f>SUM('3:11'!T286)</f>
        <v>0</v>
      </c>
      <c r="U286" s="93">
        <f>SUM('3:11'!U286)</f>
        <v>0</v>
      </c>
      <c r="V286" s="206">
        <f t="shared" ref="V286:V288" si="102">SUM(X286:AA286)</f>
        <v>0</v>
      </c>
      <c r="W286" s="33">
        <f t="shared" ref="W286:W310" si="103">IF(ISERROR(V286/G286),"",V286/G286)</f>
        <v>0</v>
      </c>
      <c r="X286" s="93">
        <f>SUM('3:11'!X286)</f>
        <v>0</v>
      </c>
      <c r="Y286" s="93">
        <f>SUM('3:11'!Y286)</f>
        <v>0</v>
      </c>
      <c r="Z286" s="93">
        <f>SUM('3:11'!Z286)</f>
        <v>0</v>
      </c>
      <c r="AA286" s="93">
        <f>SUM('3:11'!AA286)</f>
        <v>0</v>
      </c>
      <c r="AB286" s="73"/>
      <c r="AC286" s="54"/>
      <c r="AD286" s="34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01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SUM('3:11'!G287)</f>
        <v>620</v>
      </c>
      <c r="H287" s="341">
        <f t="shared" si="93"/>
        <v>3143.4</v>
      </c>
      <c r="I287" s="93">
        <f>SUM('3:11'!I287)</f>
        <v>60.5</v>
      </c>
      <c r="J287" s="31">
        <f t="array" ref="J287">IF(ISERROR(G287/I287),"",G287/I287)</f>
        <v>10.24793388429752</v>
      </c>
      <c r="K287" s="35">
        <f t="array" ref="K287">IF(ISERROR(G287/L287),"",G287/L287)</f>
        <v>68.888888888888886</v>
      </c>
      <c r="L287" s="87">
        <v>9</v>
      </c>
      <c r="M287" s="36">
        <f t="shared" si="100"/>
        <v>-8.3888888888888857</v>
      </c>
      <c r="N287" s="31">
        <f t="shared" si="101"/>
        <v>0</v>
      </c>
      <c r="O287" s="93">
        <f>SUM('3:11'!O287)</f>
        <v>0</v>
      </c>
      <c r="P287" s="93">
        <f>SUM('3:11'!P287)</f>
        <v>0</v>
      </c>
      <c r="Q287" s="93">
        <f>SUM('3:11'!Q287)</f>
        <v>0</v>
      </c>
      <c r="R287" s="93">
        <f>SUM('3:11'!R287)</f>
        <v>0</v>
      </c>
      <c r="S287" s="93">
        <f>SUM('3:11'!S287)</f>
        <v>0</v>
      </c>
      <c r="T287" s="93">
        <f>SUM('3:11'!T287)</f>
        <v>0</v>
      </c>
      <c r="U287" s="93">
        <f>SUM('3:11'!U287)</f>
        <v>0</v>
      </c>
      <c r="V287" s="206">
        <f t="shared" si="102"/>
        <v>0</v>
      </c>
      <c r="W287" s="33">
        <f t="shared" si="103"/>
        <v>0</v>
      </c>
      <c r="X287" s="93">
        <f>SUM('3:11'!X287)</f>
        <v>0</v>
      </c>
      <c r="Y287" s="93">
        <f>SUM('3:11'!Y287)</f>
        <v>0</v>
      </c>
      <c r="Z287" s="93">
        <f>SUM('3:11'!Z287)</f>
        <v>0</v>
      </c>
      <c r="AA287" s="93">
        <f>SUM('3:11'!AA287)</f>
        <v>0</v>
      </c>
      <c r="AB287" s="73"/>
      <c r="AC287" s="54"/>
      <c r="AD287" s="34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01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SUM('3:11'!G288)</f>
        <v>900</v>
      </c>
      <c r="H288" s="341">
        <f t="shared" si="93"/>
        <v>4554</v>
      </c>
      <c r="I288" s="93">
        <f>SUM('3:11'!I288)</f>
        <v>80</v>
      </c>
      <c r="J288" s="31">
        <f t="array" ref="J288">IF(ISERROR(G288/I288),"",G288/I288)</f>
        <v>11.25</v>
      </c>
      <c r="K288" s="341">
        <f t="array" ref="K288">IF(ISERROR(G288/L288),"",G288/L288)</f>
        <v>100</v>
      </c>
      <c r="L288" s="87">
        <v>9</v>
      </c>
      <c r="M288" s="36">
        <f t="shared" si="100"/>
        <v>-20</v>
      </c>
      <c r="N288" s="31">
        <f t="shared" si="101"/>
        <v>0</v>
      </c>
      <c r="O288" s="93">
        <f>SUM('3:11'!O288)</f>
        <v>0</v>
      </c>
      <c r="P288" s="93">
        <f>SUM('3:11'!P288)</f>
        <v>0</v>
      </c>
      <c r="Q288" s="93">
        <f>SUM('3:11'!Q288)</f>
        <v>0</v>
      </c>
      <c r="R288" s="93">
        <f>SUM('3:11'!R288)</f>
        <v>0</v>
      </c>
      <c r="S288" s="93">
        <f>SUM('3:11'!S288)</f>
        <v>0</v>
      </c>
      <c r="T288" s="93">
        <f>SUM('3:11'!T288)</f>
        <v>0</v>
      </c>
      <c r="U288" s="93">
        <f>SUM('3:11'!U288)</f>
        <v>0</v>
      </c>
      <c r="V288" s="206">
        <f t="shared" si="102"/>
        <v>0</v>
      </c>
      <c r="W288" s="33">
        <f t="shared" si="103"/>
        <v>0</v>
      </c>
      <c r="X288" s="93">
        <f>SUM('3:11'!X288)</f>
        <v>0</v>
      </c>
      <c r="Y288" s="93">
        <f>SUM('3:11'!Y288)</f>
        <v>0</v>
      </c>
      <c r="Z288" s="93">
        <f>SUM('3:11'!Z288)</f>
        <v>0</v>
      </c>
      <c r="AA288" s="93">
        <f>SUM('3:11'!AA288)</f>
        <v>0</v>
      </c>
      <c r="AB288" s="73"/>
      <c r="AC288" s="54"/>
      <c r="AD288" s="34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593" t="s">
        <v>92</v>
      </c>
      <c r="B289" s="594"/>
      <c r="C289" s="344" t="s">
        <v>71</v>
      </c>
      <c r="D289" s="20"/>
      <c r="E289" s="20"/>
      <c r="F289" s="32"/>
      <c r="G289" s="30">
        <f>SUM(G255:G288)</f>
        <v>4750</v>
      </c>
      <c r="H289" s="30">
        <f>SUM(H255:H288)</f>
        <v>16262.8</v>
      </c>
      <c r="I289" s="30">
        <f>SUM(I255:I288)</f>
        <v>737.8</v>
      </c>
      <c r="J289" s="31">
        <f t="array" ref="J289">IF(ISERROR(G289/I289),"",G289/I289)</f>
        <v>6.4380590946055847</v>
      </c>
      <c r="K289" s="30">
        <f>SUM(K255:K288)</f>
        <v>335.48264907135876</v>
      </c>
      <c r="L289" s="98"/>
      <c r="M289" s="89">
        <f t="shared" ref="M289:V289" si="104">SUM(M255:M288)</f>
        <v>97.817350928641247</v>
      </c>
      <c r="N289" s="30">
        <f t="shared" si="104"/>
        <v>0</v>
      </c>
      <c r="O289" s="91">
        <f t="shared" si="104"/>
        <v>0</v>
      </c>
      <c r="P289" s="91">
        <f t="shared" si="104"/>
        <v>0</v>
      </c>
      <c r="Q289" s="91">
        <f t="shared" si="104"/>
        <v>0</v>
      </c>
      <c r="R289" s="91">
        <f t="shared" si="104"/>
        <v>0</v>
      </c>
      <c r="S289" s="92">
        <f t="shared" si="104"/>
        <v>0</v>
      </c>
      <c r="T289" s="91">
        <f t="shared" si="104"/>
        <v>0</v>
      </c>
      <c r="U289" s="91">
        <f t="shared" si="104"/>
        <v>0</v>
      </c>
      <c r="V289" s="206">
        <f t="shared" si="104"/>
        <v>0</v>
      </c>
      <c r="W289" s="33">
        <f t="shared" si="103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75"/>
      <c r="AC289" s="70"/>
      <c r="AD289" s="34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01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SUM('3:11'!G290)</f>
        <v>0</v>
      </c>
      <c r="H290" s="341">
        <f>D290*G290</f>
        <v>0</v>
      </c>
      <c r="I290" s="93">
        <f>SUM('3:11'!I290)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93">
        <f>SUM('3:11'!O290)</f>
        <v>0</v>
      </c>
      <c r="P290" s="93">
        <f>SUM('3:11'!P290)</f>
        <v>0</v>
      </c>
      <c r="Q290" s="93">
        <f>SUM('3:11'!Q290)</f>
        <v>0</v>
      </c>
      <c r="R290" s="93">
        <f>SUM('3:11'!R290)</f>
        <v>0</v>
      </c>
      <c r="S290" s="93">
        <f>SUM('3:11'!S290)</f>
        <v>0</v>
      </c>
      <c r="T290" s="93">
        <f>SUM('3:11'!T290)</f>
        <v>0</v>
      </c>
      <c r="U290" s="93">
        <f>SUM('3:11'!U290)</f>
        <v>0</v>
      </c>
      <c r="V290" s="206">
        <f t="shared" ref="V290:V304" si="107">SUM(X290:AA290)</f>
        <v>0</v>
      </c>
      <c r="W290" s="33" t="str">
        <f t="shared" si="103"/>
        <v/>
      </c>
      <c r="X290" s="93">
        <f>SUM('3:11'!X290)</f>
        <v>0</v>
      </c>
      <c r="Y290" s="93">
        <f>SUM('3:11'!Y290)</f>
        <v>0</v>
      </c>
      <c r="Z290" s="93">
        <f>SUM('3:11'!Z290)</f>
        <v>0</v>
      </c>
      <c r="AA290" s="93">
        <f>SUM('3:11'!AA290)</f>
        <v>0</v>
      </c>
      <c r="AB290" s="73"/>
      <c r="AC290" s="54"/>
      <c r="AD290" s="34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01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SUM('3:11'!G291)</f>
        <v>0</v>
      </c>
      <c r="H291" s="341">
        <f t="shared" ref="H291:H304" si="108">D291*G291</f>
        <v>0</v>
      </c>
      <c r="I291" s="93">
        <f>SUM('3:11'!I291)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5"/>
        <v>0</v>
      </c>
      <c r="N291" s="31">
        <f t="shared" si="106"/>
        <v>0</v>
      </c>
      <c r="O291" s="93">
        <f>SUM('3:11'!O291)</f>
        <v>0</v>
      </c>
      <c r="P291" s="93">
        <f>SUM('3:11'!P291)</f>
        <v>0</v>
      </c>
      <c r="Q291" s="93">
        <f>SUM('3:11'!Q291)</f>
        <v>0</v>
      </c>
      <c r="R291" s="93">
        <f>SUM('3:11'!R291)</f>
        <v>0</v>
      </c>
      <c r="S291" s="93">
        <f>SUM('3:11'!S291)</f>
        <v>0</v>
      </c>
      <c r="T291" s="93">
        <f>SUM('3:11'!T291)</f>
        <v>0</v>
      </c>
      <c r="U291" s="93">
        <f>SUM('3:11'!U291)</f>
        <v>0</v>
      </c>
      <c r="V291" s="206">
        <f t="shared" si="107"/>
        <v>0</v>
      </c>
      <c r="W291" s="33" t="str">
        <f t="shared" si="103"/>
        <v/>
      </c>
      <c r="X291" s="93">
        <f>SUM('3:11'!X291)</f>
        <v>0</v>
      </c>
      <c r="Y291" s="93">
        <f>SUM('3:11'!Y291)</f>
        <v>0</v>
      </c>
      <c r="Z291" s="93">
        <f>SUM('3:11'!Z291)</f>
        <v>0</v>
      </c>
      <c r="AA291" s="93">
        <f>SUM('3:11'!AA291)</f>
        <v>0</v>
      </c>
      <c r="AB291" s="73"/>
      <c r="AC291" s="54"/>
      <c r="AD291" s="34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01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SUM('3:11'!G292)</f>
        <v>417</v>
      </c>
      <c r="H292" s="341">
        <f t="shared" si="108"/>
        <v>2101.6799999999998</v>
      </c>
      <c r="I292" s="93">
        <f>SUM('3:11'!I292)</f>
        <v>51</v>
      </c>
      <c r="J292" s="31">
        <f t="array" ref="J292">IF(ISERROR(G292/I292),"",G292/I292)</f>
        <v>8.1764705882352935</v>
      </c>
      <c r="K292" s="35">
        <f t="array" ref="K292">IF(ISERROR(G292/L292),"",G292/L292)</f>
        <v>20.85</v>
      </c>
      <c r="L292" s="87">
        <v>20</v>
      </c>
      <c r="M292" s="36">
        <f t="shared" si="105"/>
        <v>30.15</v>
      </c>
      <c r="N292" s="31">
        <f t="shared" si="106"/>
        <v>0</v>
      </c>
      <c r="O292" s="93">
        <f>SUM('3:11'!O292)</f>
        <v>0</v>
      </c>
      <c r="P292" s="93">
        <f>SUM('3:11'!P292)</f>
        <v>0</v>
      </c>
      <c r="Q292" s="93">
        <f>SUM('3:11'!Q292)</f>
        <v>0</v>
      </c>
      <c r="R292" s="93">
        <f>SUM('3:11'!R292)</f>
        <v>0</v>
      </c>
      <c r="S292" s="93">
        <f>SUM('3:11'!S292)</f>
        <v>0</v>
      </c>
      <c r="T292" s="93">
        <f>SUM('3:11'!T292)</f>
        <v>0</v>
      </c>
      <c r="U292" s="93">
        <f>SUM('3:11'!U292)</f>
        <v>0</v>
      </c>
      <c r="V292" s="206">
        <f t="shared" si="107"/>
        <v>0</v>
      </c>
      <c r="W292" s="33">
        <f t="shared" si="103"/>
        <v>0</v>
      </c>
      <c r="X292" s="93">
        <f>SUM('3:11'!X292)</f>
        <v>0</v>
      </c>
      <c r="Y292" s="93">
        <f>SUM('3:11'!Y292)</f>
        <v>0</v>
      </c>
      <c r="Z292" s="93">
        <f>SUM('3:11'!Z292)</f>
        <v>0</v>
      </c>
      <c r="AA292" s="93">
        <f>SUM('3:11'!AA292)</f>
        <v>0</v>
      </c>
      <c r="AB292" s="73"/>
      <c r="AC292" s="54"/>
      <c r="AD292" s="34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01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SUM('3:11'!G293)</f>
        <v>0</v>
      </c>
      <c r="H293" s="341">
        <f t="shared" si="108"/>
        <v>0</v>
      </c>
      <c r="I293" s="93">
        <f>SUM('3:11'!I293)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5"/>
        <v>0</v>
      </c>
      <c r="N293" s="31">
        <f t="shared" si="106"/>
        <v>0</v>
      </c>
      <c r="O293" s="93">
        <f>SUM('3:11'!O293)</f>
        <v>0</v>
      </c>
      <c r="P293" s="93">
        <f>SUM('3:11'!P293)</f>
        <v>0</v>
      </c>
      <c r="Q293" s="93">
        <f>SUM('3:11'!Q293)</f>
        <v>0</v>
      </c>
      <c r="R293" s="93">
        <f>SUM('3:11'!R293)</f>
        <v>0</v>
      </c>
      <c r="S293" s="93">
        <f>SUM('3:11'!S293)</f>
        <v>0</v>
      </c>
      <c r="T293" s="93">
        <f>SUM('3:11'!T293)</f>
        <v>0</v>
      </c>
      <c r="U293" s="93">
        <f>SUM('3:11'!U293)</f>
        <v>0</v>
      </c>
      <c r="V293" s="206">
        <f t="shared" si="107"/>
        <v>0</v>
      </c>
      <c r="W293" s="33" t="str">
        <f t="shared" si="103"/>
        <v/>
      </c>
      <c r="X293" s="93">
        <f>SUM('3:11'!X293)</f>
        <v>0</v>
      </c>
      <c r="Y293" s="93">
        <f>SUM('3:11'!Y293)</f>
        <v>0</v>
      </c>
      <c r="Z293" s="93">
        <f>SUM('3:11'!Z293)</f>
        <v>0</v>
      </c>
      <c r="AA293" s="93">
        <f>SUM('3:11'!AA293)</f>
        <v>0</v>
      </c>
      <c r="AB293" s="73"/>
      <c r="AC293" s="54"/>
      <c r="AD293" s="34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01">
        <v>30100054</v>
      </c>
      <c r="B294" s="63" t="s">
        <v>95</v>
      </c>
      <c r="C294" s="342" t="s">
        <v>72</v>
      </c>
      <c r="D294" s="17">
        <v>5.03</v>
      </c>
      <c r="E294" s="17"/>
      <c r="F294" s="6"/>
      <c r="G294" s="93">
        <f>SUM('3:11'!G294)</f>
        <v>0</v>
      </c>
      <c r="H294" s="341">
        <f t="shared" si="108"/>
        <v>0</v>
      </c>
      <c r="I294" s="93">
        <f>SUM('3:11'!I294)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5"/>
        <v>0</v>
      </c>
      <c r="N294" s="31">
        <f t="shared" si="106"/>
        <v>0</v>
      </c>
      <c r="O294" s="93">
        <f>SUM('3:11'!O294)</f>
        <v>0</v>
      </c>
      <c r="P294" s="93">
        <f>SUM('3:11'!P294)</f>
        <v>0</v>
      </c>
      <c r="Q294" s="93">
        <f>SUM('3:11'!Q294)</f>
        <v>0</v>
      </c>
      <c r="R294" s="93">
        <f>SUM('3:11'!R294)</f>
        <v>0</v>
      </c>
      <c r="S294" s="93">
        <f>SUM('3:11'!S294)</f>
        <v>0</v>
      </c>
      <c r="T294" s="93">
        <f>SUM('3:11'!T294)</f>
        <v>0</v>
      </c>
      <c r="U294" s="93">
        <f>SUM('3:11'!U294)</f>
        <v>0</v>
      </c>
      <c r="V294" s="206">
        <f t="shared" si="107"/>
        <v>0</v>
      </c>
      <c r="W294" s="33" t="str">
        <f t="shared" si="103"/>
        <v/>
      </c>
      <c r="X294" s="93">
        <f>SUM('3:11'!X294)</f>
        <v>0</v>
      </c>
      <c r="Y294" s="93">
        <f>SUM('3:11'!Y294)</f>
        <v>0</v>
      </c>
      <c r="Z294" s="93">
        <f>SUM('3:11'!Z294)</f>
        <v>0</v>
      </c>
      <c r="AA294" s="93">
        <f>SUM('3:11'!AA294)</f>
        <v>0</v>
      </c>
      <c r="AB294" s="73"/>
      <c r="AC294" s="54"/>
      <c r="AD294" s="34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SUM('3:11'!G295)</f>
        <v>0</v>
      </c>
      <c r="H295" s="341">
        <f t="shared" si="108"/>
        <v>0</v>
      </c>
      <c r="I295" s="93">
        <f>SUM('3:11'!I295)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SUM('3:11'!O295)</f>
        <v>0</v>
      </c>
      <c r="P295" s="93">
        <f>SUM('3:11'!P295)</f>
        <v>0</v>
      </c>
      <c r="Q295" s="93">
        <f>SUM('3:11'!Q295)</f>
        <v>0</v>
      </c>
      <c r="R295" s="93">
        <f>SUM('3:11'!R295)</f>
        <v>0</v>
      </c>
      <c r="S295" s="93">
        <f>SUM('3:11'!S295)</f>
        <v>0</v>
      </c>
      <c r="T295" s="93">
        <f>SUM('3:11'!T295)</f>
        <v>0</v>
      </c>
      <c r="U295" s="93">
        <f>SUM('3:11'!U295)</f>
        <v>0</v>
      </c>
      <c r="V295" s="206">
        <f t="shared" si="107"/>
        <v>0</v>
      </c>
      <c r="W295" s="33" t="str">
        <f t="shared" si="103"/>
        <v/>
      </c>
      <c r="X295" s="93">
        <f>SUM('3:11'!X295)</f>
        <v>0</v>
      </c>
      <c r="Y295" s="93">
        <f>SUM('3:11'!Y295)</f>
        <v>0</v>
      </c>
      <c r="Z295" s="93">
        <f>SUM('3:11'!Z295)</f>
        <v>0</v>
      </c>
      <c r="AA295" s="93">
        <f>SUM('3:11'!AA295)</f>
        <v>0</v>
      </c>
      <c r="AB295" s="73"/>
      <c r="AC295" s="54"/>
      <c r="AD295" s="34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01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SUM('3:11'!G296)</f>
        <v>0</v>
      </c>
      <c r="H296" s="341">
        <f t="shared" si="108"/>
        <v>0</v>
      </c>
      <c r="I296" s="93">
        <f>SUM('3:11'!I296)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SUM('3:11'!O296)</f>
        <v>0</v>
      </c>
      <c r="P296" s="93">
        <f>SUM('3:11'!P296)</f>
        <v>0</v>
      </c>
      <c r="Q296" s="93">
        <f>SUM('3:11'!Q296)</f>
        <v>0</v>
      </c>
      <c r="R296" s="93">
        <f>SUM('3:11'!R296)</f>
        <v>0</v>
      </c>
      <c r="S296" s="93">
        <f>SUM('3:11'!S296)</f>
        <v>0</v>
      </c>
      <c r="T296" s="93">
        <f>SUM('3:11'!T296)</f>
        <v>0</v>
      </c>
      <c r="U296" s="93">
        <f>SUM('3:11'!U296)</f>
        <v>0</v>
      </c>
      <c r="V296" s="206">
        <f t="shared" si="107"/>
        <v>0</v>
      </c>
      <c r="W296" s="33" t="str">
        <f t="shared" si="103"/>
        <v/>
      </c>
      <c r="X296" s="93">
        <f>SUM('3:11'!X296)</f>
        <v>0</v>
      </c>
      <c r="Y296" s="93">
        <f>SUM('3:11'!Y296)</f>
        <v>0</v>
      </c>
      <c r="Z296" s="93">
        <f>SUM('3:11'!Z296)</f>
        <v>0</v>
      </c>
      <c r="AA296" s="93">
        <f>SUM('3:11'!AA296)</f>
        <v>0</v>
      </c>
      <c r="AB296" s="73"/>
      <c r="AC296" s="54"/>
      <c r="AD296" s="34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01"/>
      <c r="B297" s="63" t="s">
        <v>95</v>
      </c>
      <c r="C297" s="342" t="s">
        <v>96</v>
      </c>
      <c r="D297" s="17">
        <v>5.03</v>
      </c>
      <c r="E297" s="17"/>
      <c r="F297" s="6"/>
      <c r="G297" s="93">
        <f>SUM('3:11'!G297)</f>
        <v>0</v>
      </c>
      <c r="H297" s="341">
        <f t="shared" si="108"/>
        <v>0</v>
      </c>
      <c r="I297" s="93">
        <f>SUM('3:11'!I297)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SUM('3:11'!O297)</f>
        <v>0</v>
      </c>
      <c r="P297" s="93">
        <f>SUM('3:11'!P297)</f>
        <v>0</v>
      </c>
      <c r="Q297" s="93">
        <f>SUM('3:11'!Q297)</f>
        <v>0</v>
      </c>
      <c r="R297" s="93">
        <f>SUM('3:11'!R297)</f>
        <v>0</v>
      </c>
      <c r="S297" s="93">
        <f>SUM('3:11'!S297)</f>
        <v>0</v>
      </c>
      <c r="T297" s="93">
        <f>SUM('3:11'!T297)</f>
        <v>0</v>
      </c>
      <c r="U297" s="93">
        <f>SUM('3:11'!U297)</f>
        <v>0</v>
      </c>
      <c r="V297" s="206">
        <f t="shared" si="107"/>
        <v>0</v>
      </c>
      <c r="W297" s="33" t="str">
        <f t="shared" si="103"/>
        <v/>
      </c>
      <c r="X297" s="93">
        <f>SUM('3:11'!X297)</f>
        <v>0</v>
      </c>
      <c r="Y297" s="93">
        <f>SUM('3:11'!Y297)</f>
        <v>0</v>
      </c>
      <c r="Z297" s="93">
        <f>SUM('3:11'!Z297)</f>
        <v>0</v>
      </c>
      <c r="AA297" s="93">
        <f>SUM('3:11'!AA297)</f>
        <v>0</v>
      </c>
      <c r="AB297" s="73"/>
      <c r="AC297" s="54"/>
      <c r="AD297" s="34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01">
        <v>30101067</v>
      </c>
      <c r="B298" s="63" t="s">
        <v>97</v>
      </c>
      <c r="C298" s="342" t="s">
        <v>82</v>
      </c>
      <c r="D298" s="17">
        <v>5.03</v>
      </c>
      <c r="E298" s="17"/>
      <c r="F298" s="6"/>
      <c r="G298" s="93">
        <f>SUM('3:11'!G298)</f>
        <v>0</v>
      </c>
      <c r="H298" s="341">
        <f t="shared" si="108"/>
        <v>0</v>
      </c>
      <c r="I298" s="93">
        <f>SUM('3:11'!I298)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5"/>
        <v/>
      </c>
      <c r="N298" s="31">
        <f t="shared" si="106"/>
        <v>0</v>
      </c>
      <c r="O298" s="93">
        <f>SUM('3:11'!O298)</f>
        <v>0</v>
      </c>
      <c r="P298" s="93">
        <f>SUM('3:11'!P298)</f>
        <v>0</v>
      </c>
      <c r="Q298" s="93">
        <f>SUM('3:11'!Q298)</f>
        <v>0</v>
      </c>
      <c r="R298" s="93">
        <f>SUM('3:11'!R298)</f>
        <v>0</v>
      </c>
      <c r="S298" s="93">
        <f>SUM('3:11'!S298)</f>
        <v>0</v>
      </c>
      <c r="T298" s="93">
        <f>SUM('3:11'!T298)</f>
        <v>0</v>
      </c>
      <c r="U298" s="93">
        <f>SUM('3:11'!U298)</f>
        <v>0</v>
      </c>
      <c r="V298" s="206">
        <f t="shared" si="107"/>
        <v>0</v>
      </c>
      <c r="W298" s="33" t="str">
        <f t="shared" si="103"/>
        <v/>
      </c>
      <c r="X298" s="93">
        <f>SUM('3:11'!X298)</f>
        <v>0</v>
      </c>
      <c r="Y298" s="93">
        <f>SUM('3:11'!Y298)</f>
        <v>0</v>
      </c>
      <c r="Z298" s="93">
        <f>SUM('3:11'!Z298)</f>
        <v>0</v>
      </c>
      <c r="AA298" s="93">
        <f>SUM('3:11'!AA298)</f>
        <v>0</v>
      </c>
      <c r="AB298" s="73"/>
      <c r="AC298" s="54"/>
      <c r="AD298" s="34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01">
        <v>30101068</v>
      </c>
      <c r="B299" s="63" t="s">
        <v>97</v>
      </c>
      <c r="C299" s="342" t="s">
        <v>72</v>
      </c>
      <c r="D299" s="17">
        <v>5.03</v>
      </c>
      <c r="E299" s="17"/>
      <c r="F299" s="6"/>
      <c r="G299" s="93">
        <f>SUM('3:11'!G299)</f>
        <v>0</v>
      </c>
      <c r="H299" s="341">
        <f t="shared" si="108"/>
        <v>0</v>
      </c>
      <c r="I299" s="93">
        <f>SUM('3:11'!I299)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5"/>
        <v/>
      </c>
      <c r="N299" s="31">
        <f t="shared" si="106"/>
        <v>0</v>
      </c>
      <c r="O299" s="93">
        <f>SUM('3:11'!O299)</f>
        <v>0</v>
      </c>
      <c r="P299" s="93">
        <f>SUM('3:11'!P299)</f>
        <v>0</v>
      </c>
      <c r="Q299" s="93">
        <f>SUM('3:11'!Q299)</f>
        <v>0</v>
      </c>
      <c r="R299" s="93">
        <f>SUM('3:11'!R299)</f>
        <v>0</v>
      </c>
      <c r="S299" s="93">
        <f>SUM('3:11'!S299)</f>
        <v>0</v>
      </c>
      <c r="T299" s="93">
        <f>SUM('3:11'!T299)</f>
        <v>0</v>
      </c>
      <c r="U299" s="93">
        <f>SUM('3:11'!U299)</f>
        <v>0</v>
      </c>
      <c r="V299" s="206">
        <f t="shared" si="107"/>
        <v>0</v>
      </c>
      <c r="W299" s="33" t="str">
        <f t="shared" si="103"/>
        <v/>
      </c>
      <c r="X299" s="93">
        <f>SUM('3:11'!X299)</f>
        <v>0</v>
      </c>
      <c r="Y299" s="93">
        <f>SUM('3:11'!Y299)</f>
        <v>0</v>
      </c>
      <c r="Z299" s="93">
        <f>SUM('3:11'!Z299)</f>
        <v>0</v>
      </c>
      <c r="AA299" s="93">
        <f>SUM('3:11'!AA299)</f>
        <v>0</v>
      </c>
      <c r="AB299" s="73"/>
      <c r="AC299" s="54"/>
      <c r="AD299" s="34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01">
        <v>30101069</v>
      </c>
      <c r="B300" s="63" t="s">
        <v>97</v>
      </c>
      <c r="C300" s="342" t="s">
        <v>60</v>
      </c>
      <c r="D300" s="17">
        <v>5.03</v>
      </c>
      <c r="E300" s="17"/>
      <c r="F300" s="6"/>
      <c r="G300" s="93">
        <f>SUM('3:11'!G300)</f>
        <v>0</v>
      </c>
      <c r="H300" s="341">
        <f t="shared" si="108"/>
        <v>0</v>
      </c>
      <c r="I300" s="93">
        <f>SUM('3:11'!I300)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SUM('3:11'!O300)</f>
        <v>0</v>
      </c>
      <c r="P300" s="93">
        <f>SUM('3:11'!P300)</f>
        <v>0</v>
      </c>
      <c r="Q300" s="93">
        <f>SUM('3:11'!Q300)</f>
        <v>0</v>
      </c>
      <c r="R300" s="93">
        <f>SUM('3:11'!R300)</f>
        <v>0</v>
      </c>
      <c r="S300" s="93">
        <f>SUM('3:11'!S300)</f>
        <v>0</v>
      </c>
      <c r="T300" s="93">
        <f>SUM('3:11'!T300)</f>
        <v>0</v>
      </c>
      <c r="U300" s="93">
        <f>SUM('3:11'!U300)</f>
        <v>0</v>
      </c>
      <c r="V300" s="206">
        <f t="shared" si="107"/>
        <v>0</v>
      </c>
      <c r="W300" s="33" t="str">
        <f t="shared" si="103"/>
        <v/>
      </c>
      <c r="X300" s="93">
        <f>SUM('3:11'!X300)</f>
        <v>0</v>
      </c>
      <c r="Y300" s="93">
        <f>SUM('3:11'!Y300)</f>
        <v>0</v>
      </c>
      <c r="Z300" s="93">
        <f>SUM('3:11'!Z300)</f>
        <v>0</v>
      </c>
      <c r="AA300" s="93">
        <f>SUM('3:11'!AA300)</f>
        <v>0</v>
      </c>
      <c r="AB300" s="73"/>
      <c r="AC300" s="54"/>
      <c r="AD300" s="34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01">
        <v>30101070</v>
      </c>
      <c r="B301" s="63" t="s">
        <v>97</v>
      </c>
      <c r="C301" s="342" t="s">
        <v>96</v>
      </c>
      <c r="D301" s="17">
        <v>5.03</v>
      </c>
      <c r="E301" s="17"/>
      <c r="F301" s="6"/>
      <c r="G301" s="93">
        <f>SUM('3:11'!G301)</f>
        <v>0</v>
      </c>
      <c r="H301" s="341">
        <f t="shared" si="108"/>
        <v>0</v>
      </c>
      <c r="I301" s="93">
        <f>SUM('3:11'!I301)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SUM('3:11'!O301)</f>
        <v>0</v>
      </c>
      <c r="P301" s="93">
        <f>SUM('3:11'!P301)</f>
        <v>0</v>
      </c>
      <c r="Q301" s="93">
        <f>SUM('3:11'!Q301)</f>
        <v>0</v>
      </c>
      <c r="R301" s="93">
        <f>SUM('3:11'!R301)</f>
        <v>0</v>
      </c>
      <c r="S301" s="93">
        <f>SUM('3:11'!S301)</f>
        <v>0</v>
      </c>
      <c r="T301" s="93">
        <f>SUM('3:11'!T301)</f>
        <v>0</v>
      </c>
      <c r="U301" s="93">
        <f>SUM('3:11'!U301)</f>
        <v>0</v>
      </c>
      <c r="V301" s="206">
        <f t="shared" si="107"/>
        <v>0</v>
      </c>
      <c r="W301" s="33" t="str">
        <f t="shared" si="103"/>
        <v/>
      </c>
      <c r="X301" s="93">
        <f>SUM('3:11'!X301)</f>
        <v>0</v>
      </c>
      <c r="Y301" s="93">
        <f>SUM('3:11'!Y301)</f>
        <v>0</v>
      </c>
      <c r="Z301" s="93">
        <f>SUM('3:11'!Z301)</f>
        <v>0</v>
      </c>
      <c r="AA301" s="93">
        <f>SUM('3:11'!AA301)</f>
        <v>0</v>
      </c>
      <c r="AB301" s="73"/>
      <c r="AC301" s="54"/>
      <c r="AD301" s="34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01">
        <v>30101071</v>
      </c>
      <c r="B302" s="63" t="s">
        <v>97</v>
      </c>
      <c r="C302" s="342" t="s">
        <v>73</v>
      </c>
      <c r="D302" s="17">
        <v>5.03</v>
      </c>
      <c r="E302" s="17"/>
      <c r="F302" s="6"/>
      <c r="G302" s="93">
        <f>SUM('3:11'!G302)</f>
        <v>0</v>
      </c>
      <c r="H302" s="341">
        <f t="shared" si="108"/>
        <v>0</v>
      </c>
      <c r="I302" s="93">
        <f>SUM('3:11'!I302)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SUM('3:11'!O302)</f>
        <v>0</v>
      </c>
      <c r="P302" s="93">
        <f>SUM('3:11'!P302)</f>
        <v>0</v>
      </c>
      <c r="Q302" s="93">
        <f>SUM('3:11'!Q302)</f>
        <v>0</v>
      </c>
      <c r="R302" s="93">
        <f>SUM('3:11'!R302)</f>
        <v>0</v>
      </c>
      <c r="S302" s="93">
        <f>SUM('3:11'!S302)</f>
        <v>0</v>
      </c>
      <c r="T302" s="93">
        <f>SUM('3:11'!T302)</f>
        <v>0</v>
      </c>
      <c r="U302" s="93">
        <f>SUM('3:11'!U302)</f>
        <v>0</v>
      </c>
      <c r="V302" s="206">
        <f t="shared" si="107"/>
        <v>0</v>
      </c>
      <c r="W302" s="33" t="str">
        <f t="shared" si="103"/>
        <v/>
      </c>
      <c r="X302" s="93">
        <f>SUM('3:11'!X302)</f>
        <v>0</v>
      </c>
      <c r="Y302" s="93">
        <f>SUM('3:11'!Y302)</f>
        <v>0</v>
      </c>
      <c r="Z302" s="93">
        <f>SUM('3:11'!Z302)</f>
        <v>0</v>
      </c>
      <c r="AA302" s="93">
        <f>SUM('3:11'!AA302)</f>
        <v>0</v>
      </c>
      <c r="AB302" s="73"/>
      <c r="AC302" s="54"/>
      <c r="AD302" s="34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02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SUM('3:11'!G303)</f>
        <v>0</v>
      </c>
      <c r="H303" s="341">
        <f t="shared" si="108"/>
        <v>0</v>
      </c>
      <c r="I303" s="93">
        <f>SUM('3:11'!I303)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5"/>
        <v>0</v>
      </c>
      <c r="N303" s="31">
        <f t="shared" si="106"/>
        <v>0</v>
      </c>
      <c r="O303" s="93">
        <f>SUM('3:11'!O303)</f>
        <v>0</v>
      </c>
      <c r="P303" s="93">
        <f>SUM('3:11'!P303)</f>
        <v>0</v>
      </c>
      <c r="Q303" s="93">
        <f>SUM('3:11'!Q303)</f>
        <v>0</v>
      </c>
      <c r="R303" s="93">
        <f>SUM('3:11'!R303)</f>
        <v>0</v>
      </c>
      <c r="S303" s="93">
        <f>SUM('3:11'!S303)</f>
        <v>0</v>
      </c>
      <c r="T303" s="93">
        <f>SUM('3:11'!T303)</f>
        <v>0</v>
      </c>
      <c r="U303" s="93">
        <f>SUM('3:11'!U303)</f>
        <v>0</v>
      </c>
      <c r="V303" s="206">
        <f t="shared" si="107"/>
        <v>0</v>
      </c>
      <c r="W303" s="33" t="str">
        <f t="shared" si="103"/>
        <v/>
      </c>
      <c r="X303" s="93">
        <f>SUM('3:11'!X303)</f>
        <v>0</v>
      </c>
      <c r="Y303" s="93">
        <f>SUM('3:11'!Y303)</f>
        <v>0</v>
      </c>
      <c r="Z303" s="93">
        <f>SUM('3:11'!Z303)</f>
        <v>0</v>
      </c>
      <c r="AA303" s="93">
        <f>SUM('3:11'!AA303)</f>
        <v>0</v>
      </c>
      <c r="AB303" s="73"/>
      <c r="AC303" s="54"/>
      <c r="AD303" s="34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02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SUM('3:11'!G304)</f>
        <v>0</v>
      </c>
      <c r="H304" s="341">
        <f t="shared" si="108"/>
        <v>0</v>
      </c>
      <c r="I304" s="93">
        <f>SUM('3:11'!I304)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5"/>
        <v>0</v>
      </c>
      <c r="N304" s="31">
        <f t="shared" si="106"/>
        <v>0</v>
      </c>
      <c r="O304" s="93">
        <f>SUM('3:11'!O304)</f>
        <v>0</v>
      </c>
      <c r="P304" s="93">
        <f>SUM('3:11'!P304)</f>
        <v>0</v>
      </c>
      <c r="Q304" s="93">
        <f>SUM('3:11'!Q304)</f>
        <v>0</v>
      </c>
      <c r="R304" s="93">
        <f>SUM('3:11'!R304)</f>
        <v>0</v>
      </c>
      <c r="S304" s="93">
        <f>SUM('3:11'!S304)</f>
        <v>0</v>
      </c>
      <c r="T304" s="93">
        <f>SUM('3:11'!T304)</f>
        <v>0</v>
      </c>
      <c r="U304" s="93">
        <f>SUM('3:11'!U304)</f>
        <v>0</v>
      </c>
      <c r="V304" s="206">
        <f t="shared" si="107"/>
        <v>0</v>
      </c>
      <c r="W304" s="33" t="str">
        <f t="shared" si="103"/>
        <v/>
      </c>
      <c r="X304" s="93">
        <f>SUM('3:11'!X304)</f>
        <v>0</v>
      </c>
      <c r="Y304" s="93">
        <f>SUM('3:11'!Y304)</f>
        <v>0</v>
      </c>
      <c r="Z304" s="93">
        <f>SUM('3:11'!Z304)</f>
        <v>0</v>
      </c>
      <c r="AA304" s="93">
        <f>SUM('3:11'!AA304)</f>
        <v>0</v>
      </c>
      <c r="AB304" s="73"/>
      <c r="AC304" s="54"/>
      <c r="AD304" s="34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593" t="s">
        <v>99</v>
      </c>
      <c r="B305" s="594"/>
      <c r="C305" s="344" t="s">
        <v>71</v>
      </c>
      <c r="D305" s="20"/>
      <c r="E305" s="20"/>
      <c r="F305" s="32"/>
      <c r="G305" s="99">
        <f>SUM(G290:G304)</f>
        <v>417</v>
      </c>
      <c r="H305" s="30">
        <f>SUM(H290:H304)</f>
        <v>2101.6799999999998</v>
      </c>
      <c r="I305" s="30">
        <f>SUM(I290:I304)</f>
        <v>51</v>
      </c>
      <c r="J305" s="31">
        <f t="array" ref="J305">IF(ISERROR(G305/I305),"",G305/I305)</f>
        <v>8.1764705882352935</v>
      </c>
      <c r="K305" s="30">
        <f>SUM(K290:K304)</f>
        <v>20.85</v>
      </c>
      <c r="L305" s="30"/>
      <c r="M305" s="89">
        <f t="shared" ref="M305:V305" si="109">SUM(M290:M304)</f>
        <v>30.15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08">
        <f t="shared" si="109"/>
        <v>0</v>
      </c>
      <c r="W305" s="33">
        <f t="shared" si="103"/>
        <v>0</v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75"/>
      <c r="AC305" s="70"/>
      <c r="AD305" s="34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SUM('3:11'!G306)</f>
        <v>509</v>
      </c>
      <c r="H306" s="341">
        <f t="shared" ref="H306:H312" si="110">D306*G306</f>
        <v>2565.36</v>
      </c>
      <c r="I306" s="93">
        <f>SUM('3:11'!I306)</f>
        <v>25</v>
      </c>
      <c r="J306" s="31">
        <f t="array" ref="J306">IF(ISERROR(G306/I306),"",G306/I306)</f>
        <v>20.36</v>
      </c>
      <c r="K306" s="35">
        <f t="array" ref="K306">IF(ISERROR(G306/L306),"",G306/L306)</f>
        <v>23.136363636363637</v>
      </c>
      <c r="L306" s="87">
        <v>22</v>
      </c>
      <c r="M306" s="36">
        <f t="shared" ref="M306:M310" si="111">IF(ISERROR(I306-K306),"",I306-K306)</f>
        <v>1.8636363636363633</v>
      </c>
      <c r="N306" s="31">
        <f t="shared" ref="N306:N310" si="112">SUM(O306:U306)</f>
        <v>0</v>
      </c>
      <c r="O306" s="93">
        <f>SUM('3:11'!O306)</f>
        <v>0</v>
      </c>
      <c r="P306" s="93">
        <f>SUM('3:11'!P306)</f>
        <v>0</v>
      </c>
      <c r="Q306" s="93">
        <f>SUM('3:11'!Q306)</f>
        <v>0</v>
      </c>
      <c r="R306" s="93">
        <f>SUM('3:11'!R306)</f>
        <v>0</v>
      </c>
      <c r="S306" s="93">
        <f>SUM('3:11'!S306)</f>
        <v>0</v>
      </c>
      <c r="T306" s="93">
        <f>SUM('3:11'!T306)</f>
        <v>0</v>
      </c>
      <c r="U306" s="93">
        <f>SUM('3:11'!U306)</f>
        <v>0</v>
      </c>
      <c r="V306" s="206">
        <f t="shared" ref="V306:V310" si="113">SUM(X306:AA306)</f>
        <v>0</v>
      </c>
      <c r="W306" s="33">
        <f t="shared" si="103"/>
        <v>0</v>
      </c>
      <c r="X306" s="93">
        <f>SUM('3:11'!X306)</f>
        <v>0</v>
      </c>
      <c r="Y306" s="93">
        <f>SUM('3:11'!Y306)</f>
        <v>0</v>
      </c>
      <c r="Z306" s="93">
        <f>SUM('3:11'!Z306)</f>
        <v>0</v>
      </c>
      <c r="AA306" s="93">
        <f>SUM('3:11'!AA306)</f>
        <v>0</v>
      </c>
      <c r="AB306" s="73"/>
      <c r="AC306" s="54"/>
      <c r="AD306" s="34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2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SUM('3:11'!G307)</f>
        <v>0</v>
      </c>
      <c r="H307" s="341">
        <f t="shared" si="110"/>
        <v>0</v>
      </c>
      <c r="I307" s="93">
        <f>SUM('3:11'!I307)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1"/>
        <v>0</v>
      </c>
      <c r="N307" s="31">
        <f t="shared" si="112"/>
        <v>0</v>
      </c>
      <c r="O307" s="93">
        <f>SUM('3:11'!O307)</f>
        <v>0</v>
      </c>
      <c r="P307" s="93">
        <f>SUM('3:11'!P307)</f>
        <v>0</v>
      </c>
      <c r="Q307" s="93">
        <f>SUM('3:11'!Q307)</f>
        <v>0</v>
      </c>
      <c r="R307" s="93">
        <f>SUM('3:11'!R307)</f>
        <v>0</v>
      </c>
      <c r="S307" s="93">
        <f>SUM('3:11'!S307)</f>
        <v>0</v>
      </c>
      <c r="T307" s="93">
        <f>SUM('3:11'!T307)</f>
        <v>0</v>
      </c>
      <c r="U307" s="93">
        <f>SUM('3:11'!U307)</f>
        <v>0</v>
      </c>
      <c r="V307" s="206">
        <f t="shared" si="113"/>
        <v>0</v>
      </c>
      <c r="W307" s="33" t="str">
        <f t="shared" si="103"/>
        <v/>
      </c>
      <c r="X307" s="93">
        <f>SUM('3:11'!X307)</f>
        <v>0</v>
      </c>
      <c r="Y307" s="93">
        <f>SUM('3:11'!Y307)</f>
        <v>0</v>
      </c>
      <c r="Z307" s="93">
        <f>SUM('3:11'!Z307)</f>
        <v>0</v>
      </c>
      <c r="AA307" s="93">
        <f>SUM('3:11'!AA307)</f>
        <v>0</v>
      </c>
      <c r="AB307" s="73"/>
      <c r="AC307" s="54"/>
      <c r="AD307" s="34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2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SUM('3:11'!G308)</f>
        <v>410</v>
      </c>
      <c r="H308" s="341">
        <f t="shared" si="110"/>
        <v>2066.4</v>
      </c>
      <c r="I308" s="93">
        <f>SUM('3:11'!I308)</f>
        <v>24</v>
      </c>
      <c r="J308" s="31">
        <f t="array" ref="J308">IF(ISERROR(G308/I308),"",G308/I308)</f>
        <v>17.083333333333332</v>
      </c>
      <c r="K308" s="35">
        <f t="array" ref="K308">IF(ISERROR(G308/L308),"",G308/L308)</f>
        <v>18.636363636363637</v>
      </c>
      <c r="L308" s="87">
        <v>22</v>
      </c>
      <c r="M308" s="36">
        <f t="shared" si="111"/>
        <v>5.3636363636363633</v>
      </c>
      <c r="N308" s="31">
        <f t="shared" si="112"/>
        <v>0</v>
      </c>
      <c r="O308" s="93">
        <f>SUM('3:11'!O308)</f>
        <v>0</v>
      </c>
      <c r="P308" s="93">
        <f>SUM('3:11'!P308)</f>
        <v>0</v>
      </c>
      <c r="Q308" s="93">
        <f>SUM('3:11'!Q308)</f>
        <v>0</v>
      </c>
      <c r="R308" s="93">
        <f>SUM('3:11'!R308)</f>
        <v>0</v>
      </c>
      <c r="S308" s="93">
        <f>SUM('3:11'!S308)</f>
        <v>0</v>
      </c>
      <c r="T308" s="93">
        <f>SUM('3:11'!T308)</f>
        <v>0</v>
      </c>
      <c r="U308" s="93">
        <f>SUM('3:11'!U308)</f>
        <v>0</v>
      </c>
      <c r="V308" s="206">
        <f t="shared" si="113"/>
        <v>0</v>
      </c>
      <c r="W308" s="33">
        <f t="shared" si="103"/>
        <v>0</v>
      </c>
      <c r="X308" s="93">
        <f>SUM('3:11'!X308)</f>
        <v>0</v>
      </c>
      <c r="Y308" s="93">
        <f>SUM('3:11'!Y308)</f>
        <v>0</v>
      </c>
      <c r="Z308" s="93">
        <f>SUM('3:11'!Z308)</f>
        <v>0</v>
      </c>
      <c r="AA308" s="93">
        <f>SUM('3:11'!AA308)</f>
        <v>0</v>
      </c>
      <c r="AB308" s="73"/>
      <c r="AC308" s="54"/>
      <c r="AD308" s="34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2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SUM('3:11'!G309)</f>
        <v>0</v>
      </c>
      <c r="H309" s="341">
        <f t="shared" si="110"/>
        <v>0</v>
      </c>
      <c r="I309" s="93">
        <f>SUM('3:11'!I309)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SUM('3:11'!O309)</f>
        <v>0</v>
      </c>
      <c r="P309" s="93">
        <f>SUM('3:11'!P309)</f>
        <v>0</v>
      </c>
      <c r="Q309" s="93">
        <f>SUM('3:11'!Q309)</f>
        <v>0</v>
      </c>
      <c r="R309" s="93">
        <f>SUM('3:11'!R309)</f>
        <v>0</v>
      </c>
      <c r="S309" s="93">
        <f>SUM('3:11'!S309)</f>
        <v>0</v>
      </c>
      <c r="T309" s="93">
        <f>SUM('3:11'!T309)</f>
        <v>0</v>
      </c>
      <c r="U309" s="93">
        <f>SUM('3:11'!U309)</f>
        <v>0</v>
      </c>
      <c r="V309" s="206">
        <f t="shared" si="113"/>
        <v>0</v>
      </c>
      <c r="W309" s="33" t="str">
        <f t="shared" si="103"/>
        <v/>
      </c>
      <c r="X309" s="93">
        <f>SUM('3:11'!X309)</f>
        <v>0</v>
      </c>
      <c r="Y309" s="93">
        <f>SUM('3:11'!Y309)</f>
        <v>0</v>
      </c>
      <c r="Z309" s="93">
        <f>SUM('3:11'!Z309)</f>
        <v>0</v>
      </c>
      <c r="AA309" s="93">
        <f>SUM('3:11'!AA309)</f>
        <v>0</v>
      </c>
      <c r="AB309" s="73"/>
      <c r="AC309" s="54"/>
      <c r="AD309" s="34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2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SUM('3:11'!G310)</f>
        <v>0</v>
      </c>
      <c r="H310" s="341">
        <f t="shared" si="110"/>
        <v>0</v>
      </c>
      <c r="I310" s="93">
        <f>SUM('3:11'!I310)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SUM('3:11'!O310)</f>
        <v>0</v>
      </c>
      <c r="P310" s="93">
        <f>SUM('3:11'!P310)</f>
        <v>0</v>
      </c>
      <c r="Q310" s="93">
        <f>SUM('3:11'!Q310)</f>
        <v>0</v>
      </c>
      <c r="R310" s="93">
        <f>SUM('3:11'!R310)</f>
        <v>0</v>
      </c>
      <c r="S310" s="93">
        <f>SUM('3:11'!S310)</f>
        <v>0</v>
      </c>
      <c r="T310" s="93">
        <f>SUM('3:11'!T310)</f>
        <v>0</v>
      </c>
      <c r="U310" s="93">
        <f>SUM('3:11'!U310)</f>
        <v>0</v>
      </c>
      <c r="V310" s="206">
        <f t="shared" si="113"/>
        <v>0</v>
      </c>
      <c r="W310" s="33" t="str">
        <f t="shared" si="103"/>
        <v/>
      </c>
      <c r="X310" s="93">
        <f>SUM('3:11'!X310)</f>
        <v>0</v>
      </c>
      <c r="Y310" s="93">
        <f>SUM('3:11'!Y310)</f>
        <v>0</v>
      </c>
      <c r="Z310" s="93">
        <f>SUM('3:11'!Z310)</f>
        <v>0</v>
      </c>
      <c r="AA310" s="93">
        <f>SUM('3:11'!AA310)</f>
        <v>0</v>
      </c>
      <c r="AB310" s="73"/>
      <c r="AC310" s="54"/>
      <c r="AD310" s="34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2">
        <v>30400019</v>
      </c>
      <c r="B311" s="192" t="s">
        <v>440</v>
      </c>
      <c r="C311" s="187" t="s">
        <v>442</v>
      </c>
      <c r="D311" s="17">
        <v>5.03</v>
      </c>
      <c r="E311" s="17"/>
      <c r="F311" s="6"/>
      <c r="G311" s="93">
        <f>SUM('3:11'!G311)</f>
        <v>0</v>
      </c>
      <c r="H311" s="341">
        <f t="shared" si="110"/>
        <v>0</v>
      </c>
      <c r="I311" s="93">
        <f>SUM('3:11'!I311)</f>
        <v>0</v>
      </c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73"/>
      <c r="AC311" s="54"/>
      <c r="AD311" s="34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2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SUM('3:11'!G312)</f>
        <v>815</v>
      </c>
      <c r="H312" s="341">
        <f t="shared" si="110"/>
        <v>4107.6000000000004</v>
      </c>
      <c r="I312" s="93">
        <f>SUM('3:11'!I312)</f>
        <v>52</v>
      </c>
      <c r="J312" s="31">
        <f t="array" ref="J312">IF(ISERROR(G312/I312),"",G312/I312)</f>
        <v>15.673076923076923</v>
      </c>
      <c r="K312" s="35">
        <f t="array" ref="K312">IF(ISERROR(G312/L312),"",G312/L312)</f>
        <v>37.045454545454547</v>
      </c>
      <c r="L312" s="87">
        <v>22</v>
      </c>
      <c r="M312" s="36">
        <f t="shared" ref="M312" si="114">IF(ISERROR(I312-K312),"",I312-K312)</f>
        <v>14.954545454545453</v>
      </c>
      <c r="N312" s="31">
        <f t="shared" ref="N312" si="115">SUM(O312:U312)</f>
        <v>0</v>
      </c>
      <c r="O312" s="93">
        <f>SUM('3:11'!O312)</f>
        <v>0</v>
      </c>
      <c r="P312" s="93">
        <f>SUM('3:11'!P312)</f>
        <v>0</v>
      </c>
      <c r="Q312" s="93">
        <f>SUM('3:11'!Q312)</f>
        <v>0</v>
      </c>
      <c r="R312" s="93">
        <f>SUM('3:11'!R312)</f>
        <v>0</v>
      </c>
      <c r="S312" s="93">
        <f>SUM('3:11'!S312)</f>
        <v>0</v>
      </c>
      <c r="T312" s="93">
        <f>SUM('3:11'!T312)</f>
        <v>0</v>
      </c>
      <c r="U312" s="93">
        <f>SUM('3:11'!U312)</f>
        <v>0</v>
      </c>
      <c r="V312" s="206">
        <f t="shared" ref="V312" si="116">SUM(X312:AA312)</f>
        <v>0</v>
      </c>
      <c r="W312" s="33">
        <f t="shared" ref="W312:W317" si="117">IF(ISERROR(V312/G312),"",V312/G312)</f>
        <v>0</v>
      </c>
      <c r="X312" s="93">
        <f>SUM('3:11'!X312)</f>
        <v>0</v>
      </c>
      <c r="Y312" s="93">
        <f>SUM('3:11'!Y312)</f>
        <v>0</v>
      </c>
      <c r="Z312" s="93">
        <f>SUM('3:11'!Z312)</f>
        <v>0</v>
      </c>
      <c r="AA312" s="93">
        <f>SUM('3:11'!AA312)</f>
        <v>0</v>
      </c>
      <c r="AB312" s="73"/>
      <c r="AC312" s="54"/>
      <c r="AD312" s="34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593" t="s">
        <v>102</v>
      </c>
      <c r="B313" s="594"/>
      <c r="C313" s="344" t="s">
        <v>71</v>
      </c>
      <c r="D313" s="20"/>
      <c r="E313" s="20"/>
      <c r="F313" s="32"/>
      <c r="G313" s="103">
        <f>SUM(G306:G312)</f>
        <v>1734</v>
      </c>
      <c r="H313" s="30">
        <f>SUM(H306:H312)</f>
        <v>8739.36</v>
      </c>
      <c r="I313" s="30">
        <f>SUM(I306:I312)</f>
        <v>101</v>
      </c>
      <c r="J313" s="31">
        <f t="array" ref="J313">IF(ISERROR(G313/I313),"",G313/I313)</f>
        <v>17.168316831683168</v>
      </c>
      <c r="K313" s="30">
        <f>SUM(K306:K312)</f>
        <v>78.818181818181813</v>
      </c>
      <c r="L313" s="98"/>
      <c r="M313" s="89">
        <f>SUM(M306:M312)</f>
        <v>22.18181818181818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17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75"/>
      <c r="AC313" s="70"/>
      <c r="AD313" s="34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1">
        <v>30700013</v>
      </c>
      <c r="B314" s="64" t="s">
        <v>103</v>
      </c>
      <c r="C314" s="337"/>
      <c r="D314" s="17">
        <v>3.65</v>
      </c>
      <c r="E314" s="17"/>
      <c r="F314" s="53"/>
      <c r="G314" s="93">
        <f>SUM('3:11'!G314)</f>
        <v>0</v>
      </c>
      <c r="H314" s="341">
        <f>D314*G314</f>
        <v>0</v>
      </c>
      <c r="I314" s="93">
        <f>SUM('3:11'!I314)</f>
        <v>0</v>
      </c>
      <c r="J314" s="31" t="str">
        <f t="array" ref="J314">IF(ISERROR(G314/I314),"",G314/I314)</f>
        <v/>
      </c>
      <c r="K314" s="341">
        <f t="array" ref="K314">IF(ISERROR(G314/L314),"",G314/L314)</f>
        <v>0</v>
      </c>
      <c r="L314" s="87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93">
        <f>SUM('3:11'!O314)</f>
        <v>0</v>
      </c>
      <c r="P314" s="93">
        <f>SUM('3:11'!P314)</f>
        <v>0</v>
      </c>
      <c r="Q314" s="93">
        <f>SUM('3:11'!Q314)</f>
        <v>0</v>
      </c>
      <c r="R314" s="93">
        <f>SUM('3:11'!R314)</f>
        <v>0</v>
      </c>
      <c r="S314" s="93">
        <f>SUM('3:11'!S314)</f>
        <v>0</v>
      </c>
      <c r="T314" s="93">
        <f>SUM('3:11'!T314)</f>
        <v>0</v>
      </c>
      <c r="U314" s="93">
        <f>SUM('3:11'!U314)</f>
        <v>0</v>
      </c>
      <c r="V314" s="206">
        <f t="shared" ref="V314:V317" si="120">SUM(X314:AA314)</f>
        <v>0</v>
      </c>
      <c r="W314" s="33" t="str">
        <f t="shared" si="117"/>
        <v/>
      </c>
      <c r="X314" s="93">
        <f>SUM('3:11'!X314)</f>
        <v>0</v>
      </c>
      <c r="Y314" s="93">
        <f>SUM('3:11'!Y314)</f>
        <v>0</v>
      </c>
      <c r="Z314" s="93">
        <f>SUM('3:11'!Z314)</f>
        <v>0</v>
      </c>
      <c r="AA314" s="93">
        <f>SUM('3:11'!AA314)</f>
        <v>0</v>
      </c>
      <c r="AB314" s="73"/>
      <c r="AC314" s="54"/>
      <c r="AD314" s="34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1">
        <v>30700014</v>
      </c>
      <c r="B315" s="64" t="s">
        <v>0</v>
      </c>
      <c r="C315" s="337"/>
      <c r="D315" s="17">
        <v>6.58</v>
      </c>
      <c r="E315" s="17"/>
      <c r="F315" s="6"/>
      <c r="G315" s="93">
        <f>SUM('3:11'!G315)</f>
        <v>0</v>
      </c>
      <c r="H315" s="341">
        <f t="shared" ref="H315:H327" si="121">D315*G315</f>
        <v>0</v>
      </c>
      <c r="I315" s="93">
        <f>SUM('3:11'!I315)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8"/>
        <v>0</v>
      </c>
      <c r="N315" s="31">
        <f t="shared" si="119"/>
        <v>0</v>
      </c>
      <c r="O315" s="93">
        <f>SUM('3:11'!O315)</f>
        <v>0</v>
      </c>
      <c r="P315" s="93">
        <f>SUM('3:11'!P315)</f>
        <v>0</v>
      </c>
      <c r="Q315" s="93">
        <f>SUM('3:11'!Q315)</f>
        <v>0</v>
      </c>
      <c r="R315" s="93">
        <f>SUM('3:11'!R315)</f>
        <v>0</v>
      </c>
      <c r="S315" s="93">
        <f>SUM('3:11'!S315)</f>
        <v>0</v>
      </c>
      <c r="T315" s="93">
        <f>SUM('3:11'!T315)</f>
        <v>0</v>
      </c>
      <c r="U315" s="93">
        <f>SUM('3:11'!U315)</f>
        <v>0</v>
      </c>
      <c r="V315" s="206">
        <f t="shared" si="120"/>
        <v>0</v>
      </c>
      <c r="W315" s="33" t="str">
        <f t="shared" si="117"/>
        <v/>
      </c>
      <c r="X315" s="93">
        <f>SUM('3:11'!X315)</f>
        <v>0</v>
      </c>
      <c r="Y315" s="93">
        <f>SUM('3:11'!Y315)</f>
        <v>0</v>
      </c>
      <c r="Z315" s="93">
        <f>SUM('3:11'!Z315)</f>
        <v>0</v>
      </c>
      <c r="AA315" s="93">
        <f>SUM('3:11'!AA315)</f>
        <v>0</v>
      </c>
      <c r="AB315" s="73"/>
      <c r="AC315" s="54"/>
      <c r="AD315" s="34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1">
        <v>30700016</v>
      </c>
      <c r="B316" s="64" t="s">
        <v>1</v>
      </c>
      <c r="C316" s="337"/>
      <c r="D316" s="17">
        <v>7.8</v>
      </c>
      <c r="E316" s="17"/>
      <c r="F316" s="6"/>
      <c r="G316" s="93">
        <f>SUM('3:11'!G316)</f>
        <v>278</v>
      </c>
      <c r="H316" s="341">
        <f t="shared" si="121"/>
        <v>2168.4</v>
      </c>
      <c r="I316" s="93">
        <f>SUM('3:11'!I316)</f>
        <v>134.5</v>
      </c>
      <c r="J316" s="31">
        <f t="array" ref="J316">IF(ISERROR(G316/I316),"",G316/I316)</f>
        <v>2.0669144981412639</v>
      </c>
      <c r="K316" s="35">
        <f t="array" ref="K316">IF(ISERROR(G316/L316),"",G316/L316)</f>
        <v>60.434782608695656</v>
      </c>
      <c r="L316" s="87">
        <v>4.5999999999999996</v>
      </c>
      <c r="M316" s="36">
        <f t="shared" si="118"/>
        <v>74.065217391304344</v>
      </c>
      <c r="N316" s="31">
        <f t="shared" si="119"/>
        <v>0</v>
      </c>
      <c r="O316" s="93">
        <f>SUM('3:11'!O316)</f>
        <v>0</v>
      </c>
      <c r="P316" s="93">
        <f>SUM('3:11'!P316)</f>
        <v>0</v>
      </c>
      <c r="Q316" s="93">
        <f>SUM('3:11'!Q316)</f>
        <v>0</v>
      </c>
      <c r="R316" s="93">
        <f>SUM('3:11'!R316)</f>
        <v>0</v>
      </c>
      <c r="S316" s="93">
        <f>SUM('3:11'!S316)</f>
        <v>0</v>
      </c>
      <c r="T316" s="93">
        <f>SUM('3:11'!T316)</f>
        <v>0</v>
      </c>
      <c r="U316" s="93">
        <f>SUM('3:11'!U316)</f>
        <v>0</v>
      </c>
      <c r="V316" s="206">
        <f t="shared" si="120"/>
        <v>0</v>
      </c>
      <c r="W316" s="33">
        <f t="shared" si="117"/>
        <v>0</v>
      </c>
      <c r="X316" s="93">
        <f>SUM('3:11'!X316)</f>
        <v>0</v>
      </c>
      <c r="Y316" s="93">
        <f>SUM('3:11'!Y316)</f>
        <v>0</v>
      </c>
      <c r="Z316" s="93">
        <f>SUM('3:11'!Z316)</f>
        <v>0</v>
      </c>
      <c r="AA316" s="93">
        <f>SUM('3:11'!AA316)</f>
        <v>0</v>
      </c>
      <c r="AB316" s="73"/>
      <c r="AC316" s="54"/>
      <c r="AD316" s="34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1">
        <v>30700017</v>
      </c>
      <c r="B317" s="64" t="s">
        <v>2</v>
      </c>
      <c r="C317" s="337"/>
      <c r="D317" s="17">
        <v>4.4000000000000004</v>
      </c>
      <c r="E317" s="17"/>
      <c r="F317" s="6"/>
      <c r="G317" s="93">
        <f>SUM('3:11'!G317)</f>
        <v>243</v>
      </c>
      <c r="H317" s="341">
        <f t="shared" si="121"/>
        <v>1069.2</v>
      </c>
      <c r="I317" s="93">
        <f>SUM('3:11'!I317)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8"/>
        <v>0.10344827586207117</v>
      </c>
      <c r="N317" s="31">
        <f t="shared" si="119"/>
        <v>0</v>
      </c>
      <c r="O317" s="93">
        <f>SUM('3:11'!O317)</f>
        <v>0</v>
      </c>
      <c r="P317" s="93">
        <f>SUM('3:11'!P317)</f>
        <v>0</v>
      </c>
      <c r="Q317" s="93">
        <f>SUM('3:11'!Q317)</f>
        <v>0</v>
      </c>
      <c r="R317" s="93">
        <f>SUM('3:11'!R317)</f>
        <v>0</v>
      </c>
      <c r="S317" s="93">
        <f>SUM('3:11'!S317)</f>
        <v>0</v>
      </c>
      <c r="T317" s="93">
        <f>SUM('3:11'!T317)</f>
        <v>0</v>
      </c>
      <c r="U317" s="93">
        <f>SUM('3:11'!U317)</f>
        <v>0</v>
      </c>
      <c r="V317" s="206">
        <f t="shared" si="120"/>
        <v>0</v>
      </c>
      <c r="W317" s="33">
        <f t="shared" si="117"/>
        <v>0</v>
      </c>
      <c r="X317" s="93">
        <f>SUM('3:11'!X317)</f>
        <v>0</v>
      </c>
      <c r="Y317" s="93">
        <f>SUM('3:11'!Y317)</f>
        <v>0</v>
      </c>
      <c r="Z317" s="93">
        <f>SUM('3:11'!Z317)</f>
        <v>0</v>
      </c>
      <c r="AA317" s="93">
        <f>SUM('3:11'!AA317)</f>
        <v>0</v>
      </c>
      <c r="AB317" s="73"/>
      <c r="AC317" s="54"/>
      <c r="AD317" s="34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1">
        <v>30700001</v>
      </c>
      <c r="B318" s="191" t="s">
        <v>359</v>
      </c>
      <c r="C318" s="337"/>
      <c r="D318" s="17"/>
      <c r="E318" s="17"/>
      <c r="F318" s="6"/>
      <c r="G318" s="93">
        <f>SUM('3:11'!G318)</f>
        <v>0</v>
      </c>
      <c r="H318" s="341">
        <f t="shared" si="121"/>
        <v>0</v>
      </c>
      <c r="I318" s="93">
        <f>SUM('3:11'!I318)</f>
        <v>0</v>
      </c>
      <c r="J318" s="31"/>
      <c r="K318" s="35"/>
      <c r="L318" s="87">
        <v>6</v>
      </c>
      <c r="M318" s="36"/>
      <c r="N318" s="31"/>
      <c r="O318" s="93">
        <f>SUM('3:11'!O318)</f>
        <v>0</v>
      </c>
      <c r="P318" s="93">
        <f>SUM('3:11'!P318)</f>
        <v>0</v>
      </c>
      <c r="Q318" s="93">
        <f>SUM('3:11'!Q318)</f>
        <v>0</v>
      </c>
      <c r="R318" s="93">
        <f>SUM('3:11'!R318)</f>
        <v>0</v>
      </c>
      <c r="S318" s="93">
        <f>SUM('3:11'!S318)</f>
        <v>0</v>
      </c>
      <c r="T318" s="93">
        <f>SUM('3:11'!T318)</f>
        <v>0</v>
      </c>
      <c r="U318" s="93">
        <f>SUM('3:11'!U318)</f>
        <v>0</v>
      </c>
      <c r="V318" s="206"/>
      <c r="W318" s="33"/>
      <c r="X318" s="93">
        <f>SUM('3:11'!X318)</f>
        <v>0</v>
      </c>
      <c r="Y318" s="93">
        <f>SUM('3:11'!Y318)</f>
        <v>0</v>
      </c>
      <c r="Z318" s="93">
        <f>SUM('3:11'!Z318)</f>
        <v>0</v>
      </c>
      <c r="AA318" s="93">
        <f>SUM('3:11'!AA318)</f>
        <v>0</v>
      </c>
      <c r="AB318" s="73"/>
      <c r="AC318" s="54"/>
      <c r="AD318" s="34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07"/>
      <c r="B319" s="66" t="s">
        <v>104</v>
      </c>
      <c r="C319" s="337" t="s">
        <v>53</v>
      </c>
      <c r="D319" s="17">
        <v>6.04</v>
      </c>
      <c r="E319" s="17"/>
      <c r="F319" s="6"/>
      <c r="G319" s="93">
        <f>SUM('3:11'!G319)</f>
        <v>0</v>
      </c>
      <c r="H319" s="341">
        <f t="shared" si="121"/>
        <v>0</v>
      </c>
      <c r="I319" s="93">
        <f>SUM('3:11'!I319)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93">
        <f>SUM('3:11'!O319)</f>
        <v>0</v>
      </c>
      <c r="P319" s="93">
        <f>SUM('3:11'!P319)</f>
        <v>0</v>
      </c>
      <c r="Q319" s="93">
        <f>SUM('3:11'!Q319)</f>
        <v>0</v>
      </c>
      <c r="R319" s="93">
        <f>SUM('3:11'!R319)</f>
        <v>0</v>
      </c>
      <c r="S319" s="93">
        <f>SUM('3:11'!S319)</f>
        <v>0</v>
      </c>
      <c r="T319" s="93">
        <f>SUM('3:11'!T319)</f>
        <v>0</v>
      </c>
      <c r="U319" s="93">
        <f>SUM('3:11'!U319)</f>
        <v>0</v>
      </c>
      <c r="V319" s="206">
        <f t="shared" ref="V319:V320" si="124">SUM(X319:AA319)</f>
        <v>0</v>
      </c>
      <c r="W319" s="33" t="str">
        <f t="shared" ref="W319:W320" si="125">IF(ISERROR(V319/G319),"",V319/G319)</f>
        <v/>
      </c>
      <c r="X319" s="93">
        <f>SUM('3:11'!X319)</f>
        <v>0</v>
      </c>
      <c r="Y319" s="93">
        <f>SUM('3:11'!Y319)</f>
        <v>0</v>
      </c>
      <c r="Z319" s="93">
        <f>SUM('3:11'!Z319)</f>
        <v>0</v>
      </c>
      <c r="AA319" s="93">
        <f>SUM('3:11'!AA319)</f>
        <v>0</v>
      </c>
      <c r="AB319" s="73"/>
      <c r="AC319" s="54"/>
      <c r="AD319" s="34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07">
        <v>30700019</v>
      </c>
      <c r="B320" s="66" t="s">
        <v>104</v>
      </c>
      <c r="C320" s="337" t="s">
        <v>60</v>
      </c>
      <c r="D320" s="17">
        <v>6.04</v>
      </c>
      <c r="E320" s="17"/>
      <c r="F320" s="6"/>
      <c r="G320" s="93">
        <f>SUM('3:11'!G320)</f>
        <v>0</v>
      </c>
      <c r="H320" s="341">
        <f t="shared" si="121"/>
        <v>0</v>
      </c>
      <c r="I320" s="93">
        <f>SUM('3:11'!I320)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2"/>
        <v>0</v>
      </c>
      <c r="N320" s="31">
        <f t="shared" si="123"/>
        <v>0</v>
      </c>
      <c r="O320" s="93">
        <f>SUM('3:11'!O320)</f>
        <v>0</v>
      </c>
      <c r="P320" s="93">
        <f>SUM('3:11'!P320)</f>
        <v>0</v>
      </c>
      <c r="Q320" s="93">
        <f>SUM('3:11'!Q320)</f>
        <v>0</v>
      </c>
      <c r="R320" s="93">
        <f>SUM('3:11'!R320)</f>
        <v>0</v>
      </c>
      <c r="S320" s="93">
        <f>SUM('3:11'!S320)</f>
        <v>0</v>
      </c>
      <c r="T320" s="93">
        <f>SUM('3:11'!T320)</f>
        <v>0</v>
      </c>
      <c r="U320" s="93">
        <f>SUM('3:11'!U320)</f>
        <v>0</v>
      </c>
      <c r="V320" s="206">
        <f t="shared" si="124"/>
        <v>0</v>
      </c>
      <c r="W320" s="33" t="str">
        <f t="shared" si="125"/>
        <v/>
      </c>
      <c r="X320" s="93">
        <f>SUM('3:11'!X320)</f>
        <v>0</v>
      </c>
      <c r="Y320" s="93">
        <f>SUM('3:11'!Y320)</f>
        <v>0</v>
      </c>
      <c r="Z320" s="93">
        <f>SUM('3:11'!Z320)</f>
        <v>0</v>
      </c>
      <c r="AA320" s="93">
        <f>SUM('3:11'!AA320)</f>
        <v>0</v>
      </c>
      <c r="AB320" s="73"/>
      <c r="AC320" s="54"/>
      <c r="AD320" s="34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07">
        <v>30601015</v>
      </c>
      <c r="B321" s="283" t="s">
        <v>443</v>
      </c>
      <c r="C321" s="337" t="s">
        <v>53</v>
      </c>
      <c r="D321" s="17">
        <v>6</v>
      </c>
      <c r="E321" s="17"/>
      <c r="F321" s="6"/>
      <c r="G321" s="93">
        <f>SUM('3:11'!G321)</f>
        <v>68</v>
      </c>
      <c r="H321" s="341">
        <f t="shared" si="121"/>
        <v>408</v>
      </c>
      <c r="I321" s="93">
        <f>SUM('3:11'!I321)</f>
        <v>20</v>
      </c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73"/>
      <c r="AC321" s="54"/>
      <c r="AD321" s="34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07">
        <v>30101016</v>
      </c>
      <c r="B322" s="283" t="s">
        <v>443</v>
      </c>
      <c r="C322" s="337" t="s">
        <v>421</v>
      </c>
      <c r="D322" s="17">
        <v>6</v>
      </c>
      <c r="E322" s="17"/>
      <c r="F322" s="6"/>
      <c r="G322" s="93">
        <f>SUM('3:11'!G322)</f>
        <v>291</v>
      </c>
      <c r="H322" s="341">
        <f t="shared" si="121"/>
        <v>1746</v>
      </c>
      <c r="I322" s="93">
        <f>SUM('3:11'!I322)</f>
        <v>79.5</v>
      </c>
      <c r="J322" s="31"/>
      <c r="K322" s="35">
        <f t="array" ref="K322">IF(ISERROR(G322/L322),"",G322/L322)</f>
        <v>48.5</v>
      </c>
      <c r="L322" s="87">
        <v>6</v>
      </c>
      <c r="M322" s="36"/>
      <c r="N322" s="31"/>
      <c r="O322" s="93">
        <f>SUM('3:11'!O322)</f>
        <v>0</v>
      </c>
      <c r="P322" s="93">
        <f>SUM('3:11'!P322)</f>
        <v>0</v>
      </c>
      <c r="Q322" s="93">
        <f>SUM('3:11'!Q322)</f>
        <v>0</v>
      </c>
      <c r="R322" s="93">
        <f>SUM('3:11'!R322)</f>
        <v>0</v>
      </c>
      <c r="S322" s="93">
        <f>SUM('3:11'!S322)</f>
        <v>0</v>
      </c>
      <c r="T322" s="93">
        <f>SUM('3:11'!T322)</f>
        <v>0</v>
      </c>
      <c r="U322" s="93">
        <f>SUM('3:11'!U322)</f>
        <v>0</v>
      </c>
      <c r="V322" s="206"/>
      <c r="W322" s="33"/>
      <c r="X322" s="93">
        <f>SUM('3:11'!X322)</f>
        <v>0</v>
      </c>
      <c r="Y322" s="93">
        <f>SUM('3:11'!Y322)</f>
        <v>0</v>
      </c>
      <c r="Z322" s="93">
        <f>SUM('3:11'!Z322)</f>
        <v>0</v>
      </c>
      <c r="AA322" s="93">
        <f>SUM('3:11'!AA322)</f>
        <v>0</v>
      </c>
      <c r="AB322" s="73"/>
      <c r="AC322" s="54"/>
      <c r="AD322" s="34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341">
        <f t="shared" si="121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73"/>
      <c r="AC323" s="54"/>
      <c r="AD323" s="34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SUM('3:11'!G324)</f>
        <v>0</v>
      </c>
      <c r="H324" s="341">
        <f t="shared" si="121"/>
        <v>0</v>
      </c>
      <c r="I324" s="93">
        <f>SUM('3:11'!I324)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93">
        <f>SUM('3:11'!O324)</f>
        <v>0</v>
      </c>
      <c r="P324" s="93">
        <f>SUM('3:11'!P324)</f>
        <v>0</v>
      </c>
      <c r="Q324" s="93">
        <f>SUM('3:11'!Q324)</f>
        <v>0</v>
      </c>
      <c r="R324" s="93">
        <f>SUM('3:11'!R324)</f>
        <v>0</v>
      </c>
      <c r="S324" s="93">
        <f>SUM('3:11'!S324)</f>
        <v>0</v>
      </c>
      <c r="T324" s="93">
        <f>SUM('3:11'!T324)</f>
        <v>0</v>
      </c>
      <c r="U324" s="93">
        <f>SUM('3:11'!U324)</f>
        <v>0</v>
      </c>
      <c r="V324" s="206">
        <f t="shared" ref="V324" si="128">SUM(X324:AA324)</f>
        <v>0</v>
      </c>
      <c r="W324" s="33" t="str">
        <f t="shared" ref="W324" si="129">IF(ISERROR(V324/G324),"",V324/G324)</f>
        <v/>
      </c>
      <c r="X324" s="93">
        <f>SUM('3:11'!X324)</f>
        <v>0</v>
      </c>
      <c r="Y324" s="93">
        <f>SUM('3:11'!Y324)</f>
        <v>0</v>
      </c>
      <c r="Z324" s="93">
        <f>SUM('3:11'!Z324)</f>
        <v>0</v>
      </c>
      <c r="AA324" s="93">
        <f>SUM('3:11'!AA324)</f>
        <v>0</v>
      </c>
      <c r="AB324" s="73"/>
      <c r="AC324" s="54"/>
      <c r="AD324" s="34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1">
        <v>30700015</v>
      </c>
      <c r="B325" s="338" t="s">
        <v>159</v>
      </c>
      <c r="C325" s="16"/>
      <c r="D325" s="17">
        <v>4.5</v>
      </c>
      <c r="E325" s="17"/>
      <c r="F325" s="6"/>
      <c r="G325" s="93">
        <f>SUM('3:11'!G325)</f>
        <v>0</v>
      </c>
      <c r="H325" s="341">
        <f t="shared" si="121"/>
        <v>0</v>
      </c>
      <c r="I325" s="93">
        <f>SUM('3:11'!I325)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SUM('3:11'!O325)</f>
        <v>0</v>
      </c>
      <c r="P325" s="93">
        <f>SUM('3:11'!P325)</f>
        <v>0</v>
      </c>
      <c r="Q325" s="93">
        <f>SUM('3:11'!Q325)</f>
        <v>0</v>
      </c>
      <c r="R325" s="93">
        <f>SUM('3:11'!R325)</f>
        <v>0</v>
      </c>
      <c r="S325" s="93">
        <f>SUM('3:11'!S325)</f>
        <v>0</v>
      </c>
      <c r="T325" s="93">
        <f>SUM('3:11'!T325)</f>
        <v>0</v>
      </c>
      <c r="U325" s="93">
        <f>SUM('3:11'!U325)</f>
        <v>0</v>
      </c>
      <c r="V325" s="206"/>
      <c r="W325" s="33"/>
      <c r="X325" s="93">
        <f>SUM('3:11'!X325)</f>
        <v>0</v>
      </c>
      <c r="Y325" s="93">
        <f>SUM('3:11'!Y325)</f>
        <v>0</v>
      </c>
      <c r="Z325" s="93">
        <f>SUM('3:11'!Z325)</f>
        <v>0</v>
      </c>
      <c r="AA325" s="93">
        <f>SUM('3:11'!AA325)</f>
        <v>0</v>
      </c>
      <c r="AB325" s="73"/>
      <c r="AC325" s="54"/>
      <c r="AD325" s="34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1">
        <v>30700012</v>
      </c>
      <c r="B326" s="338" t="s">
        <v>160</v>
      </c>
      <c r="C326" s="16"/>
      <c r="D326" s="17">
        <v>4.5</v>
      </c>
      <c r="E326" s="17"/>
      <c r="F326" s="6"/>
      <c r="G326" s="93">
        <f>SUM('3:11'!G326)</f>
        <v>0</v>
      </c>
      <c r="H326" s="341">
        <f t="shared" si="121"/>
        <v>0</v>
      </c>
      <c r="I326" s="93">
        <f>SUM('3:11'!I326)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SUM('3:11'!O326)</f>
        <v>0</v>
      </c>
      <c r="P326" s="93">
        <f>SUM('3:11'!P326)</f>
        <v>0</v>
      </c>
      <c r="Q326" s="93">
        <f>SUM('3:11'!Q326)</f>
        <v>0</v>
      </c>
      <c r="R326" s="93">
        <f>SUM('3:11'!R326)</f>
        <v>0</v>
      </c>
      <c r="S326" s="93">
        <f>SUM('3:11'!S326)</f>
        <v>0</v>
      </c>
      <c r="T326" s="93">
        <f>SUM('3:11'!T326)</f>
        <v>0</v>
      </c>
      <c r="U326" s="93">
        <f>SUM('3:11'!U326)</f>
        <v>0</v>
      </c>
      <c r="V326" s="206"/>
      <c r="W326" s="33"/>
      <c r="X326" s="93">
        <f>SUM('3:11'!X326)</f>
        <v>0</v>
      </c>
      <c r="Y326" s="93">
        <f>SUM('3:11'!Y326)</f>
        <v>0</v>
      </c>
      <c r="Z326" s="93">
        <f>SUM('3:11'!Z326)</f>
        <v>0</v>
      </c>
      <c r="AA326" s="93">
        <f>SUM('3:11'!AA326)</f>
        <v>0</v>
      </c>
      <c r="AB326" s="73"/>
      <c r="AC326" s="54"/>
      <c r="AD326" s="34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1"/>
      <c r="B327" s="199" t="s">
        <v>438</v>
      </c>
      <c r="C327" s="16"/>
      <c r="D327" s="17">
        <v>4.5</v>
      </c>
      <c r="E327" s="17"/>
      <c r="F327" s="6"/>
      <c r="G327" s="93">
        <f>SUM('3:11'!G327)</f>
        <v>0</v>
      </c>
      <c r="H327" s="341">
        <f t="shared" si="121"/>
        <v>0</v>
      </c>
      <c r="I327" s="93">
        <f>SUM('3:11'!I327)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SUM('3:11'!O327)</f>
        <v>0</v>
      </c>
      <c r="P327" s="93">
        <f>SUM('3:11'!P327)</f>
        <v>0</v>
      </c>
      <c r="Q327" s="93">
        <f>SUM('3:11'!Q327)</f>
        <v>0</v>
      </c>
      <c r="R327" s="93">
        <f>SUM('3:11'!R327)</f>
        <v>0</v>
      </c>
      <c r="S327" s="93">
        <f>SUM('3:11'!S327)</f>
        <v>0</v>
      </c>
      <c r="T327" s="93">
        <f>SUM('3:11'!T327)</f>
        <v>0</v>
      </c>
      <c r="U327" s="93">
        <f>SUM('3:11'!U327)</f>
        <v>0</v>
      </c>
      <c r="V327" s="206"/>
      <c r="W327" s="33"/>
      <c r="X327" s="93">
        <f>SUM('3:11'!X327)</f>
        <v>0</v>
      </c>
      <c r="Y327" s="93">
        <f>SUM('3:11'!Y327)</f>
        <v>0</v>
      </c>
      <c r="Z327" s="93">
        <f>SUM('3:11'!Z327)</f>
        <v>0</v>
      </c>
      <c r="AA327" s="93">
        <f>SUM('3:11'!AA327)</f>
        <v>0</v>
      </c>
      <c r="AB327" s="73"/>
      <c r="AC327" s="54"/>
      <c r="AD327" s="34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593" t="s">
        <v>106</v>
      </c>
      <c r="B328" s="594"/>
      <c r="C328" s="344" t="s">
        <v>71</v>
      </c>
      <c r="D328" s="20"/>
      <c r="E328" s="20"/>
      <c r="F328" s="32"/>
      <c r="G328" s="94">
        <f>SUM(G314:G327)</f>
        <v>880</v>
      </c>
      <c r="H328" s="30">
        <f>SUM(H314:H327)</f>
        <v>5391.6</v>
      </c>
      <c r="I328" s="30">
        <f>SUM(I314:I327)</f>
        <v>276</v>
      </c>
      <c r="J328" s="31">
        <f t="array" ref="J328">IF(ISERROR(G328/I328),"",G328/I328)</f>
        <v>3.1884057971014492</v>
      </c>
      <c r="K328" s="30">
        <f>SUM(K314:K324)</f>
        <v>150.83133433283359</v>
      </c>
      <c r="L328" s="98"/>
      <c r="M328" s="89">
        <f t="shared" ref="M328:V328" si="130">SUM(M314:M324)</f>
        <v>74.168665667166408</v>
      </c>
      <c r="N328" s="20">
        <f t="shared" si="130"/>
        <v>0</v>
      </c>
      <c r="O328" s="91">
        <f t="shared" si="130"/>
        <v>0</v>
      </c>
      <c r="P328" s="91">
        <f t="shared" si="130"/>
        <v>0</v>
      </c>
      <c r="Q328" s="91">
        <f t="shared" si="130"/>
        <v>0</v>
      </c>
      <c r="R328" s="91">
        <f t="shared" si="130"/>
        <v>0</v>
      </c>
      <c r="S328" s="92">
        <f t="shared" si="130"/>
        <v>0</v>
      </c>
      <c r="T328" s="91">
        <f t="shared" si="130"/>
        <v>0</v>
      </c>
      <c r="U328" s="91">
        <f t="shared" si="130"/>
        <v>0</v>
      </c>
      <c r="V328" s="206">
        <f t="shared" si="130"/>
        <v>0</v>
      </c>
      <c r="W328" s="33">
        <f t="shared" ref="W328" si="131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595" t="s">
        <v>108</v>
      </c>
      <c r="B329" s="596"/>
      <c r="C329" s="596"/>
      <c r="D329" s="596"/>
      <c r="E329" s="596"/>
      <c r="F329" s="597"/>
      <c r="G329" s="193">
        <f>SUM(G196,G254,G289,G305,G313,G328)</f>
        <v>17403</v>
      </c>
      <c r="H329" s="193">
        <f>SUM(H196,H254,H289,H305,H313,H328)</f>
        <v>80989.97</v>
      </c>
      <c r="I329" s="193">
        <f>SUM(I196,I254,I289,I305,I313,I328)</f>
        <v>1729.8</v>
      </c>
      <c r="J329" s="52">
        <f t="array" ref="J329">IF(ISERROR(G329/I329),"",G329/I329)</f>
        <v>10.060700659035726</v>
      </c>
      <c r="K329" s="193">
        <f>SUM(K196,K254,K289,K305,K313,K328)</f>
        <v>1027.8194970951479</v>
      </c>
      <c r="L329" s="52">
        <f>IF(ISERROR(G329/K329),"",G329/K329)</f>
        <v>16.931961350397462</v>
      </c>
      <c r="M329" s="193">
        <f t="shared" ref="M329:AA329" si="132">SUM(M196,M254,M289,M305,M313,M328)</f>
        <v>302.9805029048523</v>
      </c>
      <c r="N329" s="193">
        <f t="shared" si="132"/>
        <v>0</v>
      </c>
      <c r="O329" s="193">
        <f t="shared" si="132"/>
        <v>0</v>
      </c>
      <c r="P329" s="193">
        <f t="shared" si="132"/>
        <v>0</v>
      </c>
      <c r="Q329" s="193">
        <f t="shared" si="132"/>
        <v>0</v>
      </c>
      <c r="R329" s="193">
        <f t="shared" si="132"/>
        <v>0</v>
      </c>
      <c r="S329" s="193">
        <f t="shared" si="132"/>
        <v>0</v>
      </c>
      <c r="T329" s="193">
        <f t="shared" si="132"/>
        <v>0</v>
      </c>
      <c r="U329" s="193">
        <f t="shared" si="132"/>
        <v>0</v>
      </c>
      <c r="V329" s="193">
        <f t="shared" si="132"/>
        <v>0</v>
      </c>
      <c r="W329" s="193">
        <f t="shared" si="132"/>
        <v>0</v>
      </c>
      <c r="X329" s="193">
        <f t="shared" si="132"/>
        <v>0</v>
      </c>
      <c r="Y329" s="193">
        <f t="shared" si="132"/>
        <v>0</v>
      </c>
      <c r="Z329" s="193">
        <f t="shared" si="132"/>
        <v>0</v>
      </c>
      <c r="AA329" s="193">
        <f t="shared" si="132"/>
        <v>0</v>
      </c>
      <c r="AB329" s="76"/>
      <c r="AC329" s="71"/>
      <c r="AD329" s="348"/>
      <c r="AE329" s="77"/>
      <c r="AF329" s="77"/>
      <c r="AG329" s="77"/>
      <c r="AH329" s="77"/>
      <c r="AI329" s="57"/>
      <c r="AJ329" s="57"/>
      <c r="AK329" s="57"/>
      <c r="AL329" s="598"/>
      <c r="AM329" s="598"/>
      <c r="AN329" s="598"/>
      <c r="AO329" s="598"/>
      <c r="AP329" s="598"/>
      <c r="AQ329" s="598"/>
      <c r="AR329" s="598"/>
      <c r="AS329" s="598"/>
      <c r="AT329" s="598"/>
      <c r="AU329" s="598"/>
      <c r="AV329" s="598"/>
      <c r="AW329" s="598"/>
      <c r="AX329" s="598"/>
      <c r="AY329" s="598"/>
      <c r="AZ329" s="598"/>
      <c r="BA329" s="598"/>
    </row>
    <row r="330" spans="1:53" ht="15.75" customHeight="1">
      <c r="A330" s="501" t="s">
        <v>503</v>
      </c>
      <c r="B330" s="339" t="s">
        <v>110</v>
      </c>
      <c r="C330" s="576" t="s">
        <v>111</v>
      </c>
      <c r="D330" s="576"/>
      <c r="E330" s="586" t="s">
        <v>112</v>
      </c>
      <c r="F330" s="586"/>
      <c r="G330" s="556" t="s">
        <v>113</v>
      </c>
      <c r="H330" s="556"/>
      <c r="I330" s="586" t="s">
        <v>114</v>
      </c>
      <c r="J330" s="586"/>
      <c r="K330" s="586" t="s">
        <v>36</v>
      </c>
      <c r="L330" s="586"/>
      <c r="M330" s="586" t="s">
        <v>115</v>
      </c>
      <c r="N330" s="586"/>
      <c r="O330" s="586" t="s">
        <v>116</v>
      </c>
      <c r="P330" s="556" t="s">
        <v>117</v>
      </c>
      <c r="Q330" s="556"/>
      <c r="R330" s="556" t="s">
        <v>36</v>
      </c>
      <c r="S330" s="556"/>
      <c r="T330" s="556" t="s">
        <v>118</v>
      </c>
      <c r="U330" s="556"/>
      <c r="V330" s="556" t="s">
        <v>119</v>
      </c>
      <c r="W330" s="556"/>
      <c r="X330" s="556" t="s">
        <v>36</v>
      </c>
      <c r="Y330" s="556"/>
      <c r="Z330" s="556" t="s">
        <v>118</v>
      </c>
      <c r="AA330" s="556"/>
      <c r="AB330" s="12"/>
      <c r="AC330" s="12"/>
      <c r="AD330" s="12"/>
      <c r="AE330" s="3"/>
      <c r="AF330" s="3"/>
      <c r="AG330" s="3"/>
      <c r="AH330" s="34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02"/>
      <c r="B331" s="339" t="s">
        <v>120</v>
      </c>
      <c r="C331" s="591">
        <f>SUM('3:11'!C331)</f>
        <v>9</v>
      </c>
      <c r="D331" s="592"/>
      <c r="E331" s="590">
        <f>D331*11</f>
        <v>0</v>
      </c>
      <c r="F331" s="590"/>
      <c r="G331" s="591">
        <f>SUM('3:11'!G331)</f>
        <v>9</v>
      </c>
      <c r="H331" s="592"/>
      <c r="I331" s="586">
        <f>G331*11</f>
        <v>99</v>
      </c>
      <c r="J331" s="586"/>
      <c r="K331" s="586">
        <f>E331-I331</f>
        <v>-99</v>
      </c>
      <c r="L331" s="586"/>
      <c r="M331" s="588" t="str">
        <f>IF(ISERROR(K331/E331),"",K331/E331)</f>
        <v/>
      </c>
      <c r="N331" s="588"/>
      <c r="O331" s="586"/>
      <c r="P331" s="556" t="s">
        <v>70</v>
      </c>
      <c r="Q331" s="556"/>
      <c r="R331" s="579">
        <f>SUM(O196:U196)</f>
        <v>0</v>
      </c>
      <c r="S331" s="579"/>
      <c r="T331" s="587" t="str">
        <f t="array" ref="T331">IF(ISERROR(R331/R338),"",R331/R338)</f>
        <v/>
      </c>
      <c r="U331" s="587"/>
      <c r="V331" s="556" t="s">
        <v>41</v>
      </c>
      <c r="W331" s="556"/>
      <c r="X331" s="567">
        <f>SUM(P195,P253,P288,P304,P312,P327)</f>
        <v>0</v>
      </c>
      <c r="Y331" s="566"/>
      <c r="Z331" s="587" t="str">
        <f t="array" ref="Z331">IF(ISERROR(X331/X338),"",X331/X338)</f>
        <v/>
      </c>
      <c r="AA331" s="587"/>
      <c r="AB331" s="12"/>
      <c r="AC331" s="22"/>
      <c r="AD331" s="22"/>
      <c r="AE331" s="3"/>
      <c r="AF331" s="3"/>
      <c r="AG331" s="3"/>
      <c r="AH331" s="34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02"/>
      <c r="B332" s="339" t="s">
        <v>121</v>
      </c>
      <c r="C332" s="591">
        <f>SUM('3:11'!C332)</f>
        <v>0</v>
      </c>
      <c r="D332" s="592"/>
      <c r="E332" s="590">
        <f>D332*11</f>
        <v>0</v>
      </c>
      <c r="F332" s="590"/>
      <c r="G332" s="591">
        <f>SUM('3:11'!G332)</f>
        <v>0</v>
      </c>
      <c r="H332" s="592"/>
      <c r="I332" s="586">
        <f>G332*11</f>
        <v>0</v>
      </c>
      <c r="J332" s="586"/>
      <c r="K332" s="586">
        <f>E332-I332</f>
        <v>0</v>
      </c>
      <c r="L332" s="586"/>
      <c r="M332" s="588" t="str">
        <f>IF(ISERROR(K332/E332),"",K332/E332)</f>
        <v/>
      </c>
      <c r="N332" s="588"/>
      <c r="O332" s="586"/>
      <c r="P332" s="556" t="s">
        <v>86</v>
      </c>
      <c r="Q332" s="556"/>
      <c r="R332" s="579">
        <f>SUM(O254:U254)</f>
        <v>0</v>
      </c>
      <c r="S332" s="579"/>
      <c r="T332" s="587" t="str">
        <f>IF(ISERROR(R332/R338),"",R332/R338)</f>
        <v/>
      </c>
      <c r="U332" s="587"/>
      <c r="V332" s="556" t="s">
        <v>42</v>
      </c>
      <c r="W332" s="556"/>
      <c r="X332" s="567">
        <f>SUM(P196,P254,P289,P305,P313,P328)</f>
        <v>0</v>
      </c>
      <c r="Y332" s="566"/>
      <c r="Z332" s="587" t="str">
        <f>IF(ISERROR(X332/X338),"",X332/X338)</f>
        <v/>
      </c>
      <c r="AA332" s="587"/>
      <c r="AB332" s="12"/>
      <c r="AC332" s="22"/>
      <c r="AD332" s="22"/>
      <c r="AE332" s="3"/>
      <c r="AF332" s="3"/>
      <c r="AG332" s="3"/>
      <c r="AH332" s="34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02"/>
      <c r="B333" s="339" t="s">
        <v>122</v>
      </c>
      <c r="C333" s="591">
        <f>SUM('3:11'!C333)</f>
        <v>0</v>
      </c>
      <c r="D333" s="592"/>
      <c r="E333" s="590">
        <f>D333*11</f>
        <v>0</v>
      </c>
      <c r="F333" s="590"/>
      <c r="G333" s="591">
        <f>SUM('3:11'!G333)</f>
        <v>9</v>
      </c>
      <c r="H333" s="592"/>
      <c r="I333" s="586">
        <f>G333*8</f>
        <v>72</v>
      </c>
      <c r="J333" s="586"/>
      <c r="K333" s="586">
        <f>E333-I333</f>
        <v>-72</v>
      </c>
      <c r="L333" s="586"/>
      <c r="M333" s="588" t="str">
        <f>IF(ISERROR(K333/E333),"",K333/E333)</f>
        <v/>
      </c>
      <c r="N333" s="588"/>
      <c r="O333" s="586"/>
      <c r="P333" s="556" t="s">
        <v>92</v>
      </c>
      <c r="Q333" s="556"/>
      <c r="R333" s="579">
        <f>SUM(O289:U289)</f>
        <v>0</v>
      </c>
      <c r="S333" s="579"/>
      <c r="T333" s="587" t="str">
        <f>IF(ISERROR(R333/R338),"",R333/R338)</f>
        <v/>
      </c>
      <c r="U333" s="587"/>
      <c r="V333" s="556" t="s">
        <v>43</v>
      </c>
      <c r="W333" s="556"/>
      <c r="X333" s="567">
        <f>SUM(P197,P255,P290,P306,P314,P329)</f>
        <v>0</v>
      </c>
      <c r="Y333" s="566"/>
      <c r="Z333" s="587" t="str">
        <f>IF(ISERROR(X333/X338),"",X333/X338)</f>
        <v/>
      </c>
      <c r="AA333" s="587"/>
      <c r="AB333" s="12"/>
      <c r="AC333" s="22"/>
      <c r="AD333" s="22"/>
      <c r="AE333" s="3"/>
      <c r="AF333" s="3"/>
      <c r="AG333" s="348"/>
      <c r="AH333" s="34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02"/>
      <c r="B334" s="339" t="s">
        <v>47</v>
      </c>
      <c r="C334" s="591">
        <f>SUM('3:11'!C334)</f>
        <v>9</v>
      </c>
      <c r="D334" s="592"/>
      <c r="E334" s="590">
        <f>D334*11</f>
        <v>0</v>
      </c>
      <c r="F334" s="590"/>
      <c r="G334" s="591">
        <f>SUM('3:11'!G334)</f>
        <v>9</v>
      </c>
      <c r="H334" s="592"/>
      <c r="I334" s="586">
        <f>G334*11</f>
        <v>99</v>
      </c>
      <c r="J334" s="586"/>
      <c r="K334" s="586">
        <f>E334-I334</f>
        <v>-99</v>
      </c>
      <c r="L334" s="586"/>
      <c r="M334" s="588" t="str">
        <f>IF(ISERROR(K334/E334),"",K334/E334)</f>
        <v/>
      </c>
      <c r="N334" s="588"/>
      <c r="O334" s="586"/>
      <c r="P334" s="556" t="s">
        <v>99</v>
      </c>
      <c r="Q334" s="556"/>
      <c r="R334" s="579">
        <f>SUM(O305:U305)</f>
        <v>0</v>
      </c>
      <c r="S334" s="579"/>
      <c r="T334" s="587" t="str">
        <f>IF(ISERROR(R334/R338),"",R334/R338)</f>
        <v/>
      </c>
      <c r="U334" s="587"/>
      <c r="V334" s="556" t="s">
        <v>44</v>
      </c>
      <c r="W334" s="556"/>
      <c r="X334" s="567">
        <f>SUM(P199,P256,P291,P307,P315,P330)</f>
        <v>0</v>
      </c>
      <c r="Y334" s="566"/>
      <c r="Z334" s="587" t="str">
        <f>IF(ISERROR(X334/X338),"",X334/X338)</f>
        <v/>
      </c>
      <c r="AA334" s="587"/>
      <c r="AB334" s="12"/>
      <c r="AC334" s="22"/>
      <c r="AD334" s="22"/>
      <c r="AE334" s="3"/>
      <c r="AF334" s="3"/>
      <c r="AG334" s="348"/>
      <c r="AH334" s="34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03"/>
      <c r="B335" s="339" t="s">
        <v>123</v>
      </c>
      <c r="C335" s="589">
        <f>SUM(C331:D334)</f>
        <v>18</v>
      </c>
      <c r="D335" s="586"/>
      <c r="E335" s="590">
        <f>SUM(F331:F334)</f>
        <v>0</v>
      </c>
      <c r="F335" s="586"/>
      <c r="G335" s="589">
        <f>SUM(G331:H334)</f>
        <v>27</v>
      </c>
      <c r="H335" s="586"/>
      <c r="I335" s="586">
        <f>SUM(I331:J334)</f>
        <v>270</v>
      </c>
      <c r="J335" s="586"/>
      <c r="K335" s="586">
        <f>SUM(K331:L334)</f>
        <v>-270</v>
      </c>
      <c r="L335" s="586"/>
      <c r="M335" s="588" t="str">
        <f>IF(ISERROR(K335/E335),"",K335/E335)</f>
        <v/>
      </c>
      <c r="N335" s="588"/>
      <c r="O335" s="586"/>
      <c r="P335" s="556" t="s">
        <v>102</v>
      </c>
      <c r="Q335" s="556"/>
      <c r="R335" s="579">
        <f>SUM(O313:U313)</f>
        <v>0</v>
      </c>
      <c r="S335" s="579"/>
      <c r="T335" s="587" t="str">
        <f>IF(ISERROR(R335/R338),"",R335/R338)</f>
        <v/>
      </c>
      <c r="U335" s="587"/>
      <c r="V335" s="556" t="s">
        <v>45</v>
      </c>
      <c r="W335" s="556"/>
      <c r="X335" s="567">
        <f>SUM(P200,P257,P292,P308,P316,P331)</f>
        <v>0</v>
      </c>
      <c r="Y335" s="566"/>
      <c r="Z335" s="587" t="str">
        <f>IF(ISERROR(X335/X338),"",X335/X338)</f>
        <v/>
      </c>
      <c r="AA335" s="587"/>
      <c r="AB335" s="12"/>
      <c r="AC335" s="22"/>
      <c r="AD335" s="22"/>
      <c r="AE335" s="3"/>
      <c r="AF335" s="3"/>
      <c r="AG335" s="348"/>
      <c r="AH335" s="34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45"/>
      <c r="AV335" s="345"/>
      <c r="AW335" s="345"/>
      <c r="AX335" s="345"/>
      <c r="AY335" s="345"/>
      <c r="AZ335" s="345"/>
      <c r="BA335" s="345"/>
    </row>
    <row r="336" spans="1:53" ht="17.25">
      <c r="A336" s="311" t="s">
        <v>504</v>
      </c>
      <c r="B336" s="339">
        <f>G329</f>
        <v>17403</v>
      </c>
      <c r="C336" s="579" t="s">
        <v>155</v>
      </c>
      <c r="D336" s="579"/>
      <c r="E336" s="556">
        <f>H329</f>
        <v>80989.97</v>
      </c>
      <c r="F336" s="556"/>
      <c r="G336" s="556" t="s">
        <v>34</v>
      </c>
      <c r="H336" s="556"/>
      <c r="I336" s="585">
        <f>L329</f>
        <v>16.931961350397462</v>
      </c>
      <c r="J336" s="585"/>
      <c r="K336" s="586" t="s">
        <v>32</v>
      </c>
      <c r="L336" s="586"/>
      <c r="M336" s="585">
        <f>J329</f>
        <v>10.060700659035726</v>
      </c>
      <c r="N336" s="585"/>
      <c r="O336" s="586"/>
      <c r="P336" s="556" t="s">
        <v>106</v>
      </c>
      <c r="Q336" s="556"/>
      <c r="R336" s="579">
        <f>SUM(O328:U328)</f>
        <v>0</v>
      </c>
      <c r="S336" s="579"/>
      <c r="T336" s="587" t="str">
        <f>IF(ISERROR(R336/R338),"",R336/R338)</f>
        <v/>
      </c>
      <c r="U336" s="587"/>
      <c r="V336" s="556" t="s">
        <v>46</v>
      </c>
      <c r="W336" s="556"/>
      <c r="X336" s="567">
        <f>SUM(P201,P258,P293,P309,P317,P332)</f>
        <v>0</v>
      </c>
      <c r="Y336" s="566"/>
      <c r="Z336" s="587" t="str">
        <f>IF(ISERROR(X336/X338),"",X336/X338)</f>
        <v/>
      </c>
      <c r="AA336" s="587"/>
      <c r="AB336" s="12"/>
      <c r="AC336" s="22"/>
      <c r="AD336" s="22"/>
      <c r="AE336" s="3"/>
      <c r="AF336" s="3"/>
      <c r="AG336" s="348"/>
      <c r="AH336" s="34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45"/>
      <c r="AV336" s="345"/>
      <c r="AW336" s="345"/>
      <c r="AX336" s="345"/>
      <c r="AY336" s="345"/>
      <c r="AZ336" s="345"/>
      <c r="BA336" s="345"/>
    </row>
    <row r="337" spans="1:53" ht="15.75" customHeight="1">
      <c r="A337" s="312" t="s">
        <v>505</v>
      </c>
      <c r="B337" s="339">
        <f>I329+C335</f>
        <v>1747.8</v>
      </c>
      <c r="C337" s="556" t="s">
        <v>114</v>
      </c>
      <c r="D337" s="556"/>
      <c r="E337" s="576">
        <f>K329+I335</f>
        <v>1297.8194970951479</v>
      </c>
      <c r="F337" s="576"/>
      <c r="G337" s="556" t="s">
        <v>150</v>
      </c>
      <c r="H337" s="556"/>
      <c r="I337" s="585">
        <f>B337-E337</f>
        <v>449.98050290485207</v>
      </c>
      <c r="J337" s="585"/>
      <c r="K337" s="586" t="s">
        <v>151</v>
      </c>
      <c r="L337" s="586"/>
      <c r="M337" s="588">
        <f>IF(ISERROR(I337/B337),"",I337/B337)</f>
        <v>0.25745537413025066</v>
      </c>
      <c r="N337" s="588"/>
      <c r="O337" s="586"/>
      <c r="P337" s="556" t="s">
        <v>107</v>
      </c>
      <c r="Q337" s="556"/>
      <c r="R337" s="579"/>
      <c r="S337" s="579"/>
      <c r="T337" s="587" t="str">
        <f>IF(ISERROR(R337/R338),"",R337/R338)</f>
        <v/>
      </c>
      <c r="U337" s="587"/>
      <c r="V337" s="556" t="s">
        <v>47</v>
      </c>
      <c r="W337" s="556"/>
      <c r="X337" s="567">
        <f>SUM(P202,P259,P294,P310,P318,P333)</f>
        <v>0</v>
      </c>
      <c r="Y337" s="566"/>
      <c r="Z337" s="587" t="str">
        <f>IF(ISERROR(X337/X338),"",X337/X338)</f>
        <v/>
      </c>
      <c r="AA337" s="587"/>
      <c r="AB337" s="12"/>
      <c r="AC337" s="22"/>
      <c r="AD337" s="22"/>
      <c r="AE337" s="3"/>
      <c r="AF337" s="3"/>
      <c r="AG337" s="348"/>
      <c r="AH337" s="34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45"/>
      <c r="AV337" s="345"/>
      <c r="AW337" s="345"/>
      <c r="AX337" s="345"/>
      <c r="AY337" s="345"/>
      <c r="AZ337" s="345"/>
      <c r="BA337" s="345"/>
    </row>
    <row r="338" spans="1:53" ht="15.75" customHeight="1">
      <c r="A338" s="312" t="s">
        <v>507</v>
      </c>
      <c r="B338" s="339">
        <f>N329</f>
        <v>0</v>
      </c>
      <c r="C338" s="556" t="s">
        <v>149</v>
      </c>
      <c r="D338" s="556"/>
      <c r="E338" s="587">
        <f>IF(ISERROR(B338/B337),"",B338/B337)</f>
        <v>0</v>
      </c>
      <c r="F338" s="587"/>
      <c r="G338" s="556" t="s">
        <v>158</v>
      </c>
      <c r="H338" s="556"/>
      <c r="I338" s="586">
        <f>V329</f>
        <v>0</v>
      </c>
      <c r="J338" s="586"/>
      <c r="K338" s="586" t="s">
        <v>156</v>
      </c>
      <c r="L338" s="586"/>
      <c r="M338" s="588">
        <f t="array" ref="M338">IF(ISERROR(I338/B336),"",I338/B336)</f>
        <v>0</v>
      </c>
      <c r="N338" s="588"/>
      <c r="O338" s="586"/>
      <c r="P338" s="556" t="s">
        <v>123</v>
      </c>
      <c r="Q338" s="556"/>
      <c r="R338" s="579">
        <f>SUM(R331:S337)</f>
        <v>0</v>
      </c>
      <c r="S338" s="579"/>
      <c r="T338" s="587">
        <f>SUM(T331:U337)</f>
        <v>0</v>
      </c>
      <c r="U338" s="587"/>
      <c r="V338" s="556" t="s">
        <v>123</v>
      </c>
      <c r="W338" s="556"/>
      <c r="X338" s="579">
        <f>SUM(X331:Y337)</f>
        <v>0</v>
      </c>
      <c r="Y338" s="579"/>
      <c r="Z338" s="587">
        <f>SUM(Z331:AA337)</f>
        <v>0</v>
      </c>
      <c r="AA338" s="587"/>
      <c r="AB338" s="12"/>
      <c r="AC338" s="22"/>
      <c r="AD338" s="22"/>
      <c r="AE338" s="3"/>
      <c r="AF338" s="3"/>
      <c r="AG338" s="348"/>
      <c r="AH338" s="34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45"/>
      <c r="AV338" s="345"/>
      <c r="AW338" s="345"/>
      <c r="AX338" s="345"/>
      <c r="AY338" s="345"/>
      <c r="AZ338" s="345"/>
      <c r="BA338" s="345"/>
    </row>
    <row r="339" spans="1:53" ht="15.75" customHeight="1">
      <c r="A339" s="618" t="s">
        <v>129</v>
      </c>
      <c r="B339" s="618"/>
      <c r="C339" s="618"/>
      <c r="D339" s="618"/>
      <c r="E339" s="618"/>
      <c r="F339" s="618"/>
      <c r="G339" s="618"/>
      <c r="H339" s="618"/>
      <c r="I339" s="618"/>
      <c r="J339" s="618"/>
      <c r="K339" s="618"/>
      <c r="L339" s="618"/>
      <c r="M339" s="618"/>
      <c r="N339" s="618"/>
      <c r="O339" s="618"/>
      <c r="P339" s="618"/>
      <c r="Q339" s="618"/>
      <c r="R339" s="618"/>
      <c r="S339" s="618"/>
      <c r="T339" s="618"/>
      <c r="U339" s="618"/>
      <c r="V339" s="618"/>
      <c r="W339" s="618"/>
      <c r="X339" s="618"/>
      <c r="Y339" s="618"/>
      <c r="Z339" s="618"/>
      <c r="AA339" s="618"/>
      <c r="AB339" s="618"/>
      <c r="AC339" s="618"/>
      <c r="AD339" s="618"/>
      <c r="AE339" s="618"/>
      <c r="AF339" s="618"/>
      <c r="AG339" s="618"/>
      <c r="AH339" s="618"/>
      <c r="AI339" s="618"/>
      <c r="AJ339" s="618"/>
      <c r="AK339" s="618"/>
      <c r="AL339" s="618"/>
      <c r="AM339" s="618"/>
      <c r="AN339" s="618"/>
      <c r="AO339" s="618"/>
      <c r="AP339" s="618"/>
      <c r="AQ339" s="618"/>
      <c r="AR339" s="618"/>
      <c r="AS339" s="618"/>
      <c r="AT339" s="618"/>
      <c r="AU339" s="618"/>
      <c r="AV339" s="618"/>
      <c r="AW339" s="618"/>
      <c r="AX339" s="618"/>
      <c r="AY339" s="618"/>
      <c r="AZ339" s="618"/>
      <c r="BA339" s="618"/>
    </row>
    <row r="340" spans="1:53">
      <c r="A340" s="512" t="s">
        <v>502</v>
      </c>
      <c r="B340" s="607" t="s">
        <v>25</v>
      </c>
      <c r="C340" s="607" t="s">
        <v>26</v>
      </c>
      <c r="D340" s="607" t="s">
        <v>27</v>
      </c>
      <c r="E340" s="619" t="s">
        <v>28</v>
      </c>
      <c r="F340" s="622" t="s">
        <v>29</v>
      </c>
      <c r="G340" s="586" t="s">
        <v>30</v>
      </c>
      <c r="H340" s="586"/>
      <c r="I340" s="607" t="s">
        <v>31</v>
      </c>
      <c r="J340" s="610" t="s">
        <v>32</v>
      </c>
      <c r="K340" s="613" t="s">
        <v>33</v>
      </c>
      <c r="L340" s="607" t="s">
        <v>34</v>
      </c>
      <c r="M340" s="616" t="s">
        <v>35</v>
      </c>
      <c r="N340" s="604" t="s">
        <v>36</v>
      </c>
      <c r="O340" s="586" t="s">
        <v>37</v>
      </c>
      <c r="P340" s="586"/>
      <c r="Q340" s="586"/>
      <c r="R340" s="586"/>
      <c r="S340" s="586"/>
      <c r="T340" s="586"/>
      <c r="U340" s="586"/>
      <c r="V340" s="605" t="s">
        <v>38</v>
      </c>
      <c r="W340" s="604" t="s">
        <v>39</v>
      </c>
      <c r="X340" s="586" t="s">
        <v>40</v>
      </c>
      <c r="Y340" s="586"/>
      <c r="Z340" s="586"/>
      <c r="AA340" s="586"/>
      <c r="AB340" s="21"/>
      <c r="AC340" s="21"/>
      <c r="AD340" s="21"/>
      <c r="AE340" s="21"/>
      <c r="AF340" s="21"/>
      <c r="AG340" s="21"/>
      <c r="AH340" s="21"/>
      <c r="AI340" s="606"/>
      <c r="AJ340" s="602"/>
      <c r="AK340" s="602"/>
      <c r="AL340" s="602"/>
      <c r="AM340" s="602"/>
      <c r="AN340" s="602"/>
      <c r="AO340" s="602"/>
      <c r="AP340" s="602"/>
      <c r="AQ340" s="602"/>
      <c r="AR340" s="602"/>
      <c r="AS340" s="602"/>
      <c r="AT340" s="602"/>
      <c r="AU340" s="602"/>
      <c r="AV340" s="602"/>
      <c r="AW340" s="602"/>
      <c r="AX340" s="602"/>
      <c r="AY340" s="602"/>
      <c r="AZ340" s="602"/>
      <c r="BA340" s="602"/>
    </row>
    <row r="341" spans="1:53">
      <c r="A341" s="513"/>
      <c r="B341" s="608"/>
      <c r="C341" s="608"/>
      <c r="D341" s="608"/>
      <c r="E341" s="620"/>
      <c r="F341" s="623"/>
      <c r="G341" s="586"/>
      <c r="H341" s="586"/>
      <c r="I341" s="608"/>
      <c r="J341" s="611"/>
      <c r="K341" s="614"/>
      <c r="L341" s="608"/>
      <c r="M341" s="617"/>
      <c r="N341" s="604"/>
      <c r="O341" s="586" t="s">
        <v>41</v>
      </c>
      <c r="P341" s="586" t="s">
        <v>42</v>
      </c>
      <c r="Q341" s="586" t="s">
        <v>43</v>
      </c>
      <c r="R341" s="603" t="s">
        <v>44</v>
      </c>
      <c r="S341" s="556" t="s">
        <v>45</v>
      </c>
      <c r="T341" s="586" t="s">
        <v>46</v>
      </c>
      <c r="U341" s="586" t="s">
        <v>47</v>
      </c>
      <c r="V341" s="605"/>
      <c r="W341" s="604"/>
      <c r="X341" s="586" t="s">
        <v>13</v>
      </c>
      <c r="Y341" s="586" t="s">
        <v>48</v>
      </c>
      <c r="Z341" s="586" t="s">
        <v>49</v>
      </c>
      <c r="AA341" s="586" t="s">
        <v>47</v>
      </c>
      <c r="AB341" s="21"/>
      <c r="AC341" s="21"/>
      <c r="AD341" s="21"/>
      <c r="AE341" s="21"/>
      <c r="AF341" s="21"/>
      <c r="AG341" s="21"/>
      <c r="AH341" s="21"/>
      <c r="AI341" s="606"/>
      <c r="AJ341" s="602"/>
      <c r="AK341" s="602"/>
      <c r="AL341" s="602"/>
      <c r="AM341" s="602"/>
      <c r="AN341" s="602"/>
      <c r="AO341" s="602"/>
      <c r="AP341" s="602"/>
      <c r="AQ341" s="602"/>
      <c r="AR341" s="602"/>
      <c r="AS341" s="625"/>
      <c r="AT341" s="625"/>
      <c r="AU341" s="625"/>
      <c r="AV341" s="625"/>
      <c r="AW341" s="625"/>
      <c r="AX341" s="625"/>
      <c r="AY341" s="625"/>
      <c r="AZ341" s="625"/>
      <c r="BA341" s="625"/>
    </row>
    <row r="342" spans="1:53" ht="15.75" customHeight="1">
      <c r="A342" s="514"/>
      <c r="B342" s="609"/>
      <c r="C342" s="609"/>
      <c r="D342" s="609"/>
      <c r="E342" s="621"/>
      <c r="F342" s="624"/>
      <c r="G342" s="337" t="s">
        <v>50</v>
      </c>
      <c r="H342" s="337" t="s">
        <v>51</v>
      </c>
      <c r="I342" s="609"/>
      <c r="J342" s="612"/>
      <c r="K342" s="615"/>
      <c r="L342" s="609"/>
      <c r="M342" s="617"/>
      <c r="N342" s="604"/>
      <c r="O342" s="586"/>
      <c r="P342" s="586"/>
      <c r="Q342" s="586"/>
      <c r="R342" s="603"/>
      <c r="S342" s="556"/>
      <c r="T342" s="586"/>
      <c r="U342" s="586"/>
      <c r="V342" s="605"/>
      <c r="W342" s="604"/>
      <c r="X342" s="586"/>
      <c r="Y342" s="586"/>
      <c r="Z342" s="586"/>
      <c r="AA342" s="586"/>
      <c r="AB342" s="21"/>
      <c r="AC342" s="21"/>
      <c r="AD342" s="21"/>
      <c r="AE342" s="21"/>
      <c r="AF342" s="21"/>
      <c r="AG342" s="21"/>
      <c r="AH342" s="21"/>
      <c r="AI342" s="606"/>
      <c r="AJ342" s="602"/>
      <c r="AK342" s="602"/>
      <c r="AL342" s="345"/>
      <c r="AM342" s="345"/>
      <c r="AN342" s="345"/>
      <c r="AO342" s="345"/>
      <c r="AP342" s="345"/>
      <c r="AQ342" s="345"/>
      <c r="AR342" s="345"/>
      <c r="AS342" s="21"/>
      <c r="AT342" s="21"/>
      <c r="AU342" s="21"/>
      <c r="AV342" s="346"/>
      <c r="AW342" s="345"/>
      <c r="AX342" s="345"/>
      <c r="AY342" s="345"/>
      <c r="AZ342" s="345"/>
      <c r="BA342" s="345"/>
    </row>
    <row r="343" spans="1:53">
      <c r="A343" s="317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SUM('3:11'!G343)</f>
        <v>0</v>
      </c>
      <c r="H343" s="95">
        <f t="shared" ref="H343:H363" si="133">D343*G343</f>
        <v>0</v>
      </c>
      <c r="I343" s="93">
        <f>SUM('3:11'!I343)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2" si="134">IF(ISERROR(I343-K343),"",I343-K343)</f>
        <v>0</v>
      </c>
      <c r="N343" s="84">
        <f>SUM(O343:U343)</f>
        <v>0</v>
      </c>
      <c r="O343" s="93">
        <f>SUM('3:11'!O343)</f>
        <v>0</v>
      </c>
      <c r="P343" s="93">
        <f>SUM('3:11'!P343)</f>
        <v>0</v>
      </c>
      <c r="Q343" s="93">
        <f>SUM('3:11'!Q343)</f>
        <v>0</v>
      </c>
      <c r="R343" s="93">
        <f>SUM('3:11'!R343)</f>
        <v>0</v>
      </c>
      <c r="S343" s="93">
        <f>SUM('3:11'!S343)</f>
        <v>0</v>
      </c>
      <c r="T343" s="93">
        <f>SUM('3:11'!T343)</f>
        <v>0</v>
      </c>
      <c r="U343" s="93">
        <f>SUM('3:11'!U343)</f>
        <v>0</v>
      </c>
      <c r="V343" s="206">
        <f t="shared" ref="V343:V352" si="135">SUM(X343:AA343)</f>
        <v>0</v>
      </c>
      <c r="W343" s="33" t="str">
        <f t="shared" ref="W343:W352" si="136">IF(ISERROR(V343/G343),"",V343/G343)</f>
        <v/>
      </c>
      <c r="X343" s="93">
        <f>SUM('3:11'!X343)</f>
        <v>0</v>
      </c>
      <c r="Y343" s="93">
        <f>SUM('3:11'!Y343)</f>
        <v>0</v>
      </c>
      <c r="Z343" s="93">
        <f>SUM('3:11'!Z343)</f>
        <v>0</v>
      </c>
      <c r="AA343" s="93">
        <f>SUM('3:11'!AA343)</f>
        <v>0</v>
      </c>
      <c r="AB343" s="73"/>
      <c r="AC343" s="54"/>
      <c r="AD343" s="348"/>
      <c r="AE343" s="54"/>
      <c r="AF343" s="54"/>
      <c r="AG343" s="54"/>
      <c r="AH343" s="54"/>
      <c r="AI343" s="57"/>
      <c r="AJ343" s="57"/>
      <c r="AK343" s="57"/>
      <c r="AL343" s="347"/>
      <c r="AM343" s="54"/>
      <c r="AN343" s="347"/>
      <c r="AO343" s="34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02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SUM('3:11'!G344)</f>
        <v>0</v>
      </c>
      <c r="H344" s="95">
        <f t="shared" si="133"/>
        <v>0</v>
      </c>
      <c r="I344" s="93">
        <f>SUM('3:11'!I344)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4"/>
        <v>0</v>
      </c>
      <c r="N344" s="31">
        <f t="shared" ref="N344:N352" si="137">SUM(O344:U344)</f>
        <v>0</v>
      </c>
      <c r="O344" s="93">
        <f>SUM('3:11'!O344)</f>
        <v>0</v>
      </c>
      <c r="P344" s="93">
        <f>SUM('3:11'!P344)</f>
        <v>0</v>
      </c>
      <c r="Q344" s="93">
        <f>SUM('3:11'!Q344)</f>
        <v>0</v>
      </c>
      <c r="R344" s="93">
        <f>SUM('3:11'!R344)</f>
        <v>0</v>
      </c>
      <c r="S344" s="93">
        <f>SUM('3:11'!S344)</f>
        <v>0</v>
      </c>
      <c r="T344" s="93">
        <f>SUM('3:11'!T344)</f>
        <v>0</v>
      </c>
      <c r="U344" s="93">
        <f>SUM('3:11'!U344)</f>
        <v>0</v>
      </c>
      <c r="V344" s="206">
        <f t="shared" si="135"/>
        <v>0</v>
      </c>
      <c r="W344" s="33" t="str">
        <f t="shared" si="136"/>
        <v/>
      </c>
      <c r="X344" s="93">
        <f>SUM('3:11'!X344)</f>
        <v>0</v>
      </c>
      <c r="Y344" s="93">
        <f>SUM('3:11'!Y344)</f>
        <v>0</v>
      </c>
      <c r="Z344" s="93">
        <f>SUM('3:11'!Z344)</f>
        <v>0</v>
      </c>
      <c r="AA344" s="93">
        <f>SUM('3:11'!AA344)</f>
        <v>0</v>
      </c>
      <c r="AB344" s="73"/>
      <c r="AC344" s="54"/>
      <c r="AD344" s="348"/>
      <c r="AE344" s="54"/>
      <c r="AF344" s="54"/>
      <c r="AG344" s="54"/>
      <c r="AH344" s="54"/>
      <c r="AI344" s="57"/>
      <c r="AJ344" s="57"/>
      <c r="AK344" s="57"/>
      <c r="AL344" s="54"/>
      <c r="AM344" s="54"/>
      <c r="AN344" s="347"/>
      <c r="AO344" s="54"/>
      <c r="AP344" s="347"/>
      <c r="AQ344" s="54"/>
      <c r="AR344" s="54"/>
      <c r="AS344" s="347"/>
      <c r="AT344" s="347"/>
      <c r="AU344" s="347"/>
      <c r="AV344" s="347"/>
      <c r="AW344" s="55"/>
      <c r="AX344" s="54"/>
      <c r="AY344" s="54"/>
      <c r="AZ344" s="54"/>
      <c r="BA344" s="54"/>
    </row>
    <row r="345" spans="1:53">
      <c r="A345" s="303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SUM('3:11'!G345)</f>
        <v>0</v>
      </c>
      <c r="H345" s="95">
        <f t="shared" si="133"/>
        <v>0</v>
      </c>
      <c r="I345" s="93">
        <f>SUM('3:11'!I345)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4"/>
        <v>0</v>
      </c>
      <c r="N345" s="31">
        <f t="shared" si="137"/>
        <v>0</v>
      </c>
      <c r="O345" s="93">
        <f>SUM('3:11'!O345)</f>
        <v>0</v>
      </c>
      <c r="P345" s="93">
        <f>SUM('3:11'!P345)</f>
        <v>0</v>
      </c>
      <c r="Q345" s="93">
        <f>SUM('3:11'!Q345)</f>
        <v>0</v>
      </c>
      <c r="R345" s="93">
        <f>SUM('3:11'!R345)</f>
        <v>0</v>
      </c>
      <c r="S345" s="93">
        <f>SUM('3:11'!S345)</f>
        <v>0</v>
      </c>
      <c r="T345" s="93">
        <f>SUM('3:11'!T345)</f>
        <v>0</v>
      </c>
      <c r="U345" s="93">
        <f>SUM('3:11'!U345)</f>
        <v>0</v>
      </c>
      <c r="V345" s="206">
        <f t="shared" si="135"/>
        <v>0</v>
      </c>
      <c r="W345" s="33" t="str">
        <f t="shared" si="136"/>
        <v/>
      </c>
      <c r="X345" s="93">
        <f>SUM('3:11'!X345)</f>
        <v>0</v>
      </c>
      <c r="Y345" s="93">
        <f>SUM('3:11'!Y345)</f>
        <v>0</v>
      </c>
      <c r="Z345" s="93">
        <f>SUM('3:11'!Z345)</f>
        <v>0</v>
      </c>
      <c r="AA345" s="93">
        <f>SUM('3:11'!AA345)</f>
        <v>0</v>
      </c>
      <c r="AB345" s="73"/>
      <c r="AC345" s="54"/>
      <c r="AD345" s="34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4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SUM('3:11'!G346)</f>
        <v>0</v>
      </c>
      <c r="H346" s="95">
        <f t="shared" si="133"/>
        <v>0</v>
      </c>
      <c r="I346" s="93">
        <f>SUM('3:11'!I346)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4"/>
        <v>0</v>
      </c>
      <c r="N346" s="31">
        <f t="shared" si="137"/>
        <v>0</v>
      </c>
      <c r="O346" s="93">
        <f>SUM('3:11'!O346)</f>
        <v>0</v>
      </c>
      <c r="P346" s="93">
        <f>SUM('3:11'!P346)</f>
        <v>0</v>
      </c>
      <c r="Q346" s="93">
        <f>SUM('3:11'!Q346)</f>
        <v>0</v>
      </c>
      <c r="R346" s="93">
        <f>SUM('3:11'!R346)</f>
        <v>0</v>
      </c>
      <c r="S346" s="93">
        <f>SUM('3:11'!S346)</f>
        <v>0</v>
      </c>
      <c r="T346" s="93">
        <f>SUM('3:11'!T346)</f>
        <v>0</v>
      </c>
      <c r="U346" s="93">
        <f>SUM('3:11'!U346)</f>
        <v>0</v>
      </c>
      <c r="V346" s="206">
        <f t="shared" si="135"/>
        <v>0</v>
      </c>
      <c r="W346" s="33" t="str">
        <f t="shared" si="136"/>
        <v/>
      </c>
      <c r="X346" s="93">
        <f>SUM('3:11'!X346)</f>
        <v>0</v>
      </c>
      <c r="Y346" s="93">
        <f>SUM('3:11'!Y346)</f>
        <v>0</v>
      </c>
      <c r="Z346" s="93">
        <f>SUM('3:11'!Z346)</f>
        <v>0</v>
      </c>
      <c r="AA346" s="93">
        <f>SUM('3:11'!AA346)</f>
        <v>0</v>
      </c>
      <c r="AB346" s="73"/>
      <c r="AC346" s="54"/>
      <c r="AD346" s="34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SUM('3:11'!G347)</f>
        <v>0</v>
      </c>
      <c r="H347" s="95">
        <f t="shared" si="133"/>
        <v>0</v>
      </c>
      <c r="I347" s="93">
        <f>SUM('3:11'!I347)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4"/>
        <v>0</v>
      </c>
      <c r="N347" s="31">
        <f t="shared" si="137"/>
        <v>0</v>
      </c>
      <c r="O347" s="93">
        <f>SUM('3:11'!O347)</f>
        <v>0</v>
      </c>
      <c r="P347" s="93">
        <f>SUM('3:11'!P347)</f>
        <v>0</v>
      </c>
      <c r="Q347" s="93">
        <f>SUM('3:11'!Q347)</f>
        <v>0</v>
      </c>
      <c r="R347" s="93">
        <f>SUM('3:11'!R347)</f>
        <v>0</v>
      </c>
      <c r="S347" s="93">
        <f>SUM('3:11'!S347)</f>
        <v>0</v>
      </c>
      <c r="T347" s="93">
        <f>SUM('3:11'!T347)</f>
        <v>0</v>
      </c>
      <c r="U347" s="93">
        <f>SUM('3:11'!U347)</f>
        <v>0</v>
      </c>
      <c r="V347" s="206">
        <f t="shared" si="135"/>
        <v>0</v>
      </c>
      <c r="W347" s="33" t="str">
        <f t="shared" si="136"/>
        <v/>
      </c>
      <c r="X347" s="93">
        <f>SUM('3:11'!X347)</f>
        <v>0</v>
      </c>
      <c r="Y347" s="93">
        <f>SUM('3:11'!Y347)</f>
        <v>0</v>
      </c>
      <c r="Z347" s="93">
        <f>SUM('3:11'!Z347)</f>
        <v>0</v>
      </c>
      <c r="AA347" s="93">
        <f>SUM('3:11'!AA347)</f>
        <v>0</v>
      </c>
      <c r="AB347" s="73"/>
      <c r="AC347" s="54"/>
      <c r="AD347" s="34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SUM('3:11'!G348)</f>
        <v>0</v>
      </c>
      <c r="H348" s="95">
        <f t="shared" si="133"/>
        <v>0</v>
      </c>
      <c r="I348" s="93">
        <f>SUM('3:11'!I348)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4"/>
        <v>0</v>
      </c>
      <c r="N348" s="31">
        <f t="shared" si="137"/>
        <v>0</v>
      </c>
      <c r="O348" s="93">
        <f>SUM('3:11'!O348)</f>
        <v>0</v>
      </c>
      <c r="P348" s="93">
        <f>SUM('3:11'!P348)</f>
        <v>0</v>
      </c>
      <c r="Q348" s="93">
        <f>SUM('3:11'!Q348)</f>
        <v>0</v>
      </c>
      <c r="R348" s="93">
        <f>SUM('3:11'!R348)</f>
        <v>0</v>
      </c>
      <c r="S348" s="93">
        <f>SUM('3:11'!S348)</f>
        <v>0</v>
      </c>
      <c r="T348" s="93">
        <f>SUM('3:11'!T348)</f>
        <v>0</v>
      </c>
      <c r="U348" s="93">
        <f>SUM('3:11'!U348)</f>
        <v>0</v>
      </c>
      <c r="V348" s="206">
        <f t="shared" si="135"/>
        <v>0</v>
      </c>
      <c r="W348" s="33" t="str">
        <f t="shared" si="136"/>
        <v/>
      </c>
      <c r="X348" s="93">
        <f>SUM('3:11'!X348)</f>
        <v>0</v>
      </c>
      <c r="Y348" s="93">
        <f>SUM('3:11'!Y348)</f>
        <v>0</v>
      </c>
      <c r="Z348" s="93">
        <f>SUM('3:11'!Z348)</f>
        <v>0</v>
      </c>
      <c r="AA348" s="93">
        <f>SUM('3:11'!AA348)</f>
        <v>0</v>
      </c>
      <c r="AB348" s="73"/>
      <c r="AC348" s="54"/>
      <c r="AD348" s="34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SUM('3:11'!G349)</f>
        <v>0</v>
      </c>
      <c r="H349" s="95">
        <f t="shared" si="133"/>
        <v>0</v>
      </c>
      <c r="I349" s="93">
        <f>SUM('3:11'!I349)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4"/>
        <v>0</v>
      </c>
      <c r="N349" s="31">
        <f t="shared" si="137"/>
        <v>0</v>
      </c>
      <c r="O349" s="93">
        <f>SUM('3:11'!O349)</f>
        <v>0</v>
      </c>
      <c r="P349" s="93">
        <f>SUM('3:11'!P349)</f>
        <v>0</v>
      </c>
      <c r="Q349" s="93">
        <f>SUM('3:11'!Q349)</f>
        <v>0</v>
      </c>
      <c r="R349" s="93">
        <f>SUM('3:11'!R349)</f>
        <v>0</v>
      </c>
      <c r="S349" s="93">
        <f>SUM('3:11'!S349)</f>
        <v>0</v>
      </c>
      <c r="T349" s="93">
        <f>SUM('3:11'!T349)</f>
        <v>0</v>
      </c>
      <c r="U349" s="93">
        <f>SUM('3:11'!U349)</f>
        <v>0</v>
      </c>
      <c r="V349" s="206">
        <f t="shared" si="135"/>
        <v>0</v>
      </c>
      <c r="W349" s="33" t="str">
        <f t="shared" si="136"/>
        <v/>
      </c>
      <c r="X349" s="93">
        <f>SUM('3:11'!X349)</f>
        <v>0</v>
      </c>
      <c r="Y349" s="93">
        <f>SUM('3:11'!Y349)</f>
        <v>0</v>
      </c>
      <c r="Z349" s="93">
        <f>SUM('3:11'!Z349)</f>
        <v>0</v>
      </c>
      <c r="AA349" s="93">
        <f>SUM('3:11'!AA349)</f>
        <v>0</v>
      </c>
      <c r="AB349" s="73"/>
      <c r="AC349" s="54"/>
      <c r="AD349" s="34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SUM('3:11'!G350)</f>
        <v>0</v>
      </c>
      <c r="H350" s="95">
        <f t="shared" si="133"/>
        <v>0</v>
      </c>
      <c r="I350" s="93">
        <f>SUM('3:11'!I350)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4"/>
        <v>0</v>
      </c>
      <c r="N350" s="31">
        <f t="shared" si="137"/>
        <v>0</v>
      </c>
      <c r="O350" s="93">
        <f>SUM('3:11'!O350)</f>
        <v>0</v>
      </c>
      <c r="P350" s="93">
        <f>SUM('3:11'!P350)</f>
        <v>0</v>
      </c>
      <c r="Q350" s="93">
        <f>SUM('3:11'!Q350)</f>
        <v>0</v>
      </c>
      <c r="R350" s="93">
        <f>SUM('3:11'!R350)</f>
        <v>0</v>
      </c>
      <c r="S350" s="93">
        <f>SUM('3:11'!S350)</f>
        <v>0</v>
      </c>
      <c r="T350" s="93">
        <f>SUM('3:11'!T350)</f>
        <v>0</v>
      </c>
      <c r="U350" s="93">
        <f>SUM('3:11'!U350)</f>
        <v>0</v>
      </c>
      <c r="V350" s="206">
        <f t="shared" si="135"/>
        <v>0</v>
      </c>
      <c r="W350" s="33" t="str">
        <f t="shared" si="136"/>
        <v/>
      </c>
      <c r="X350" s="93">
        <f>SUM('3:11'!X350)</f>
        <v>0</v>
      </c>
      <c r="Y350" s="93">
        <f>SUM('3:11'!Y350)</f>
        <v>0</v>
      </c>
      <c r="Z350" s="93">
        <f>SUM('3:11'!Z350)</f>
        <v>0</v>
      </c>
      <c r="AA350" s="93">
        <f>SUM('3:11'!AA350)</f>
        <v>0</v>
      </c>
      <c r="AB350" s="73"/>
      <c r="AC350" s="54"/>
      <c r="AD350" s="34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02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SUM('3:11'!G351)</f>
        <v>0</v>
      </c>
      <c r="H351" s="95">
        <f t="shared" si="133"/>
        <v>0</v>
      </c>
      <c r="I351" s="93">
        <f>SUM('3:11'!I351)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4"/>
        <v>0</v>
      </c>
      <c r="N351" s="31">
        <f t="shared" si="137"/>
        <v>0</v>
      </c>
      <c r="O351" s="93">
        <f>SUM('3:11'!O351)</f>
        <v>0</v>
      </c>
      <c r="P351" s="93">
        <f>SUM('3:11'!P351)</f>
        <v>0</v>
      </c>
      <c r="Q351" s="93">
        <f>SUM('3:11'!Q351)</f>
        <v>0</v>
      </c>
      <c r="R351" s="93">
        <f>SUM('3:11'!R351)</f>
        <v>0</v>
      </c>
      <c r="S351" s="93">
        <f>SUM('3:11'!S351)</f>
        <v>0</v>
      </c>
      <c r="T351" s="93">
        <f>SUM('3:11'!T351)</f>
        <v>0</v>
      </c>
      <c r="U351" s="93">
        <f>SUM('3:11'!U351)</f>
        <v>0</v>
      </c>
      <c r="V351" s="206">
        <f t="shared" si="135"/>
        <v>0</v>
      </c>
      <c r="W351" s="33" t="str">
        <f t="shared" si="136"/>
        <v/>
      </c>
      <c r="X351" s="93">
        <f>SUM('3:11'!X351)</f>
        <v>0</v>
      </c>
      <c r="Y351" s="93">
        <f>SUM('3:11'!Y351)</f>
        <v>0</v>
      </c>
      <c r="Z351" s="93">
        <f>SUM('3:11'!Z351)</f>
        <v>0</v>
      </c>
      <c r="AA351" s="93">
        <f>SUM('3:11'!AA351)</f>
        <v>0</v>
      </c>
      <c r="AB351" s="73"/>
      <c r="AC351" s="54"/>
      <c r="AD351" s="348"/>
      <c r="AE351" s="54"/>
      <c r="AF351" s="54"/>
      <c r="AG351" s="54"/>
      <c r="AH351" s="54"/>
      <c r="AI351" s="57"/>
      <c r="AJ351" s="57"/>
      <c r="AK351" s="57"/>
      <c r="AL351" s="347"/>
      <c r="AM351" s="54"/>
      <c r="AN351" s="54"/>
      <c r="AO351" s="54"/>
      <c r="AP351" s="347"/>
      <c r="AQ351" s="347"/>
      <c r="AR351" s="34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02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SUM('3:11'!G352)</f>
        <v>0</v>
      </c>
      <c r="H352" s="95">
        <f t="shared" si="133"/>
        <v>0</v>
      </c>
      <c r="I352" s="93">
        <f>SUM('3:11'!I352)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4"/>
        <v>0</v>
      </c>
      <c r="N352" s="31">
        <f t="shared" si="137"/>
        <v>0</v>
      </c>
      <c r="O352" s="93">
        <f>SUM('3:11'!O352)</f>
        <v>0</v>
      </c>
      <c r="P352" s="93">
        <f>SUM('3:11'!P352)</f>
        <v>0</v>
      </c>
      <c r="Q352" s="93">
        <f>SUM('3:11'!Q352)</f>
        <v>0</v>
      </c>
      <c r="R352" s="93">
        <f>SUM('3:11'!R352)</f>
        <v>0</v>
      </c>
      <c r="S352" s="93">
        <f>SUM('3:11'!S352)</f>
        <v>0</v>
      </c>
      <c r="T352" s="93">
        <f>SUM('3:11'!T352)</f>
        <v>0</v>
      </c>
      <c r="U352" s="93">
        <f>SUM('3:11'!U352)</f>
        <v>0</v>
      </c>
      <c r="V352" s="206">
        <f t="shared" si="135"/>
        <v>0</v>
      </c>
      <c r="W352" s="33" t="str">
        <f t="shared" si="136"/>
        <v/>
      </c>
      <c r="X352" s="93">
        <f>SUM('3:11'!X352)</f>
        <v>0</v>
      </c>
      <c r="Y352" s="93">
        <f>SUM('3:11'!Y352)</f>
        <v>0</v>
      </c>
      <c r="Z352" s="93">
        <f>SUM('3:11'!Z352)</f>
        <v>0</v>
      </c>
      <c r="AA352" s="93">
        <f>SUM('3:11'!AA352)</f>
        <v>0</v>
      </c>
      <c r="AB352" s="73"/>
      <c r="AC352" s="54"/>
      <c r="AD352" s="34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04">
        <v>30100063</v>
      </c>
      <c r="B353" s="62" t="s">
        <v>171</v>
      </c>
      <c r="C353" s="16" t="s">
        <v>172</v>
      </c>
      <c r="D353" s="17"/>
      <c r="E353" s="17"/>
      <c r="F353" s="79"/>
      <c r="G353" s="93">
        <f>SUM('3:11'!G353)</f>
        <v>0</v>
      </c>
      <c r="H353" s="95">
        <f t="shared" si="133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73"/>
      <c r="AC353" s="54"/>
      <c r="AD353" s="34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>
        <f>SUM('3:11'!G354)</f>
        <v>0</v>
      </c>
      <c r="H354" s="95">
        <f t="shared" si="133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73"/>
      <c r="AC354" s="54"/>
      <c r="AD354" s="34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2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SUM('3:11'!G355)</f>
        <v>0</v>
      </c>
      <c r="H355" s="95">
        <f t="shared" si="133"/>
        <v>0</v>
      </c>
      <c r="I355" s="93">
        <f>SUM('3:11'!I355)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93">
        <f>SUM('3:11'!O355)</f>
        <v>0</v>
      </c>
      <c r="P355" s="93">
        <f>SUM('3:11'!P355)</f>
        <v>0</v>
      </c>
      <c r="Q355" s="93">
        <f>SUM('3:11'!Q355)</f>
        <v>0</v>
      </c>
      <c r="R355" s="93">
        <f>SUM('3:11'!R355)</f>
        <v>0</v>
      </c>
      <c r="S355" s="93">
        <f>SUM('3:11'!S355)</f>
        <v>0</v>
      </c>
      <c r="T355" s="93">
        <f>SUM('3:11'!T355)</f>
        <v>0</v>
      </c>
      <c r="U355" s="93">
        <f>SUM('3:11'!U355)</f>
        <v>0</v>
      </c>
      <c r="V355" s="206">
        <f t="shared" ref="V355:V358" si="140">SUM(X355:AA355)</f>
        <v>0</v>
      </c>
      <c r="W355" s="33" t="str">
        <f t="shared" ref="W355:W358" si="141">IF(ISERROR(V355/G355),"",V355/G355)</f>
        <v/>
      </c>
      <c r="X355" s="93">
        <f>SUM('3:11'!X355)</f>
        <v>0</v>
      </c>
      <c r="Y355" s="93">
        <f>SUM('3:11'!Y355)</f>
        <v>0</v>
      </c>
      <c r="Z355" s="93">
        <f>SUM('3:11'!Z355)</f>
        <v>0</v>
      </c>
      <c r="AA355" s="93">
        <f>SUM('3:11'!AA355)</f>
        <v>0</v>
      </c>
      <c r="AB355" s="73"/>
      <c r="AC355" s="54"/>
      <c r="AD355" s="34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SUM('3:11'!G356)</f>
        <v>0</v>
      </c>
      <c r="H356" s="95">
        <f t="shared" si="133"/>
        <v>0</v>
      </c>
      <c r="I356" s="93">
        <f>SUM('3:11'!I356)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8"/>
        <v>0</v>
      </c>
      <c r="N356" s="31">
        <f t="shared" si="139"/>
        <v>0</v>
      </c>
      <c r="O356" s="93">
        <f>SUM('3:11'!O356)</f>
        <v>0</v>
      </c>
      <c r="P356" s="93">
        <f>SUM('3:11'!P356)</f>
        <v>0</v>
      </c>
      <c r="Q356" s="93">
        <f>SUM('3:11'!Q356)</f>
        <v>0</v>
      </c>
      <c r="R356" s="93">
        <f>SUM('3:11'!R356)</f>
        <v>0</v>
      </c>
      <c r="S356" s="93">
        <f>SUM('3:11'!S356)</f>
        <v>0</v>
      </c>
      <c r="T356" s="93">
        <f>SUM('3:11'!T356)</f>
        <v>0</v>
      </c>
      <c r="U356" s="93">
        <f>SUM('3:11'!U356)</f>
        <v>0</v>
      </c>
      <c r="V356" s="206">
        <f t="shared" si="140"/>
        <v>0</v>
      </c>
      <c r="W356" s="33" t="str">
        <f t="shared" si="141"/>
        <v/>
      </c>
      <c r="X356" s="93">
        <f>SUM('3:11'!X356)</f>
        <v>0</v>
      </c>
      <c r="Y356" s="93">
        <f>SUM('3:11'!Y356)</f>
        <v>0</v>
      </c>
      <c r="Z356" s="93">
        <f>SUM('3:11'!Z356)</f>
        <v>0</v>
      </c>
      <c r="AA356" s="93">
        <f>SUM('3:11'!AA356)</f>
        <v>0</v>
      </c>
      <c r="AB356" s="73"/>
      <c r="AC356" s="54"/>
      <c r="AD356" s="34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SUM('3:11'!G357)</f>
        <v>0</v>
      </c>
      <c r="H357" s="95">
        <f t="shared" si="133"/>
        <v>0</v>
      </c>
      <c r="I357" s="93">
        <f>SUM('3:11'!I357)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8"/>
        <v>0</v>
      </c>
      <c r="N357" s="31">
        <f t="shared" si="139"/>
        <v>0</v>
      </c>
      <c r="O357" s="93">
        <f>SUM('3:11'!O357)</f>
        <v>0</v>
      </c>
      <c r="P357" s="93">
        <f>SUM('3:11'!P357)</f>
        <v>0</v>
      </c>
      <c r="Q357" s="93">
        <f>SUM('3:11'!Q357)</f>
        <v>0</v>
      </c>
      <c r="R357" s="93">
        <f>SUM('3:11'!R357)</f>
        <v>0</v>
      </c>
      <c r="S357" s="93">
        <f>SUM('3:11'!S357)</f>
        <v>0</v>
      </c>
      <c r="T357" s="93">
        <f>SUM('3:11'!T357)</f>
        <v>0</v>
      </c>
      <c r="U357" s="93">
        <f>SUM('3:11'!U357)</f>
        <v>0</v>
      </c>
      <c r="V357" s="206">
        <f t="shared" si="140"/>
        <v>0</v>
      </c>
      <c r="W357" s="33" t="str">
        <f t="shared" si="141"/>
        <v/>
      </c>
      <c r="X357" s="93">
        <f>SUM('3:11'!X357)</f>
        <v>0</v>
      </c>
      <c r="Y357" s="93">
        <f>SUM('3:11'!Y357)</f>
        <v>0</v>
      </c>
      <c r="Z357" s="93">
        <f>SUM('3:11'!Z357)</f>
        <v>0</v>
      </c>
      <c r="AA357" s="93">
        <f>SUM('3:11'!AA357)</f>
        <v>0</v>
      </c>
      <c r="AB357" s="73"/>
      <c r="AC357" s="54"/>
      <c r="AD357" s="34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30100003</v>
      </c>
      <c r="B358" s="141" t="s">
        <v>198</v>
      </c>
      <c r="C358" s="335" t="s">
        <v>190</v>
      </c>
      <c r="D358" s="108">
        <v>4.8</v>
      </c>
      <c r="E358" s="17"/>
      <c r="F358" s="6"/>
      <c r="G358" s="93">
        <f>SUM('3:11'!G358)</f>
        <v>0</v>
      </c>
      <c r="H358" s="95">
        <f t="shared" si="133"/>
        <v>0</v>
      </c>
      <c r="I358" s="93">
        <f>SUM('3:11'!I358)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8"/>
        <v>0</v>
      </c>
      <c r="N358" s="31">
        <f t="shared" si="139"/>
        <v>0</v>
      </c>
      <c r="O358" s="93">
        <f>SUM('3:11'!O358)</f>
        <v>0</v>
      </c>
      <c r="P358" s="93">
        <f>SUM('3:11'!P358)</f>
        <v>0</v>
      </c>
      <c r="Q358" s="93">
        <f>SUM('3:11'!Q358)</f>
        <v>0</v>
      </c>
      <c r="R358" s="93">
        <f>SUM('3:11'!R358)</f>
        <v>0</v>
      </c>
      <c r="S358" s="93">
        <f>SUM('3:11'!S358)</f>
        <v>0</v>
      </c>
      <c r="T358" s="93">
        <f>SUM('3:11'!T358)</f>
        <v>0</v>
      </c>
      <c r="U358" s="93">
        <f>SUM('3:11'!U358)</f>
        <v>0</v>
      </c>
      <c r="V358" s="206">
        <f t="shared" si="140"/>
        <v>0</v>
      </c>
      <c r="W358" s="33" t="str">
        <f t="shared" si="141"/>
        <v/>
      </c>
      <c r="X358" s="93">
        <f>SUM('3:11'!X358)</f>
        <v>0</v>
      </c>
      <c r="Y358" s="93">
        <f>SUM('3:11'!Y358)</f>
        <v>0</v>
      </c>
      <c r="Z358" s="93">
        <f>SUM('3:11'!Z358)</f>
        <v>0</v>
      </c>
      <c r="AA358" s="93">
        <f>SUM('3:11'!AA358)</f>
        <v>0</v>
      </c>
      <c r="AB358" s="73"/>
      <c r="AC358" s="54"/>
      <c r="AD358" s="34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30100004</v>
      </c>
      <c r="B359" s="141" t="s">
        <v>198</v>
      </c>
      <c r="C359" s="335" t="s">
        <v>187</v>
      </c>
      <c r="D359" s="108">
        <v>4.8</v>
      </c>
      <c r="E359" s="17"/>
      <c r="F359" s="6"/>
      <c r="G359" s="93">
        <f>SUM('3:11'!G359)</f>
        <v>0</v>
      </c>
      <c r="H359" s="95">
        <f t="shared" si="133"/>
        <v>0</v>
      </c>
      <c r="I359" s="93">
        <f>SUM('3:11'!I359)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SUM('3:11'!O359)</f>
        <v>0</v>
      </c>
      <c r="P359" s="93">
        <f>SUM('3:11'!P359)</f>
        <v>0</v>
      </c>
      <c r="Q359" s="93">
        <f>SUM('3:11'!Q359)</f>
        <v>0</v>
      </c>
      <c r="R359" s="93">
        <f>SUM('3:11'!R359)</f>
        <v>0</v>
      </c>
      <c r="S359" s="93">
        <f>SUM('3:11'!S359)</f>
        <v>0</v>
      </c>
      <c r="T359" s="93">
        <f>SUM('3:11'!T359)</f>
        <v>0</v>
      </c>
      <c r="U359" s="93">
        <f>SUM('3:11'!U359)</f>
        <v>0</v>
      </c>
      <c r="V359" s="206"/>
      <c r="W359" s="33"/>
      <c r="X359" s="93">
        <f>SUM('3:11'!X359)</f>
        <v>0</v>
      </c>
      <c r="Y359" s="93">
        <f>SUM('3:11'!Y359)</f>
        <v>0</v>
      </c>
      <c r="Z359" s="93">
        <f>SUM('3:11'!Z359)</f>
        <v>0</v>
      </c>
      <c r="AA359" s="93">
        <f>SUM('3:11'!AA359)</f>
        <v>0</v>
      </c>
      <c r="AB359" s="73"/>
      <c r="AC359" s="54"/>
      <c r="AD359" s="34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30100006</v>
      </c>
      <c r="B360" s="141" t="s">
        <v>198</v>
      </c>
      <c r="C360" s="335" t="s">
        <v>179</v>
      </c>
      <c r="D360" s="108">
        <v>4.8</v>
      </c>
      <c r="E360" s="17"/>
      <c r="F360" s="6"/>
      <c r="G360" s="93">
        <f>SUM('3:11'!G360)</f>
        <v>0</v>
      </c>
      <c r="H360" s="95">
        <f t="shared" si="133"/>
        <v>0</v>
      </c>
      <c r="I360" s="93">
        <f>SUM('3:11'!I360)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SUM('3:11'!O360)</f>
        <v>0</v>
      </c>
      <c r="P360" s="93">
        <f>SUM('3:11'!P360)</f>
        <v>0</v>
      </c>
      <c r="Q360" s="93">
        <f>SUM('3:11'!Q360)</f>
        <v>0</v>
      </c>
      <c r="R360" s="93">
        <f>SUM('3:11'!R360)</f>
        <v>0</v>
      </c>
      <c r="S360" s="93">
        <f>SUM('3:11'!S360)</f>
        <v>0</v>
      </c>
      <c r="T360" s="93">
        <f>SUM('3:11'!T360)</f>
        <v>0</v>
      </c>
      <c r="U360" s="93">
        <f>SUM('3:11'!U360)</f>
        <v>0</v>
      </c>
      <c r="V360" s="206"/>
      <c r="W360" s="33"/>
      <c r="X360" s="93">
        <f>SUM('3:11'!X360)</f>
        <v>0</v>
      </c>
      <c r="Y360" s="93">
        <f>SUM('3:11'!Y360)</f>
        <v>0</v>
      </c>
      <c r="Z360" s="93">
        <f>SUM('3:11'!Z360)</f>
        <v>0</v>
      </c>
      <c r="AA360" s="93">
        <f>SUM('3:11'!AA360)</f>
        <v>0</v>
      </c>
      <c r="AB360" s="73"/>
      <c r="AC360" s="54"/>
      <c r="AD360" s="34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2">
        <v>30100005</v>
      </c>
      <c r="B361" s="141" t="s">
        <v>198</v>
      </c>
      <c r="C361" s="335" t="s">
        <v>199</v>
      </c>
      <c r="D361" s="108">
        <v>4.8</v>
      </c>
      <c r="E361" s="17"/>
      <c r="F361" s="6"/>
      <c r="G361" s="93">
        <f>SUM('3:11'!G361)</f>
        <v>0</v>
      </c>
      <c r="H361" s="95">
        <f t="shared" si="133"/>
        <v>0</v>
      </c>
      <c r="I361" s="93">
        <f>SUM('3:11'!I361)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SUM('3:11'!O361)</f>
        <v>0</v>
      </c>
      <c r="P361" s="93">
        <f>SUM('3:11'!P361)</f>
        <v>0</v>
      </c>
      <c r="Q361" s="93">
        <f>SUM('3:11'!Q361)</f>
        <v>0</v>
      </c>
      <c r="R361" s="93">
        <f>SUM('3:11'!R361)</f>
        <v>0</v>
      </c>
      <c r="S361" s="93">
        <f>SUM('3:11'!S361)</f>
        <v>0</v>
      </c>
      <c r="T361" s="93">
        <f>SUM('3:11'!T361)</f>
        <v>0</v>
      </c>
      <c r="U361" s="93">
        <f>SUM('3:11'!U361)</f>
        <v>0</v>
      </c>
      <c r="V361" s="206"/>
      <c r="W361" s="33"/>
      <c r="X361" s="93">
        <f>SUM('3:11'!X361)</f>
        <v>0</v>
      </c>
      <c r="Y361" s="93">
        <f>SUM('3:11'!Y361)</f>
        <v>0</v>
      </c>
      <c r="Z361" s="93">
        <f>SUM('3:11'!Z361)</f>
        <v>0</v>
      </c>
      <c r="AA361" s="93">
        <f>SUM('3:11'!AA361)</f>
        <v>0</v>
      </c>
      <c r="AB361" s="73"/>
      <c r="AC361" s="54"/>
      <c r="AD361" s="34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2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SUM('3:11'!G362)</f>
        <v>0</v>
      </c>
      <c r="H362" s="95">
        <f t="shared" si="133"/>
        <v>0</v>
      </c>
      <c r="I362" s="93">
        <f>SUM('3:11'!I362)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SUM('3:11'!O362)</f>
        <v>0</v>
      </c>
      <c r="P362" s="93">
        <f>SUM('3:11'!P362)</f>
        <v>0</v>
      </c>
      <c r="Q362" s="93">
        <f>SUM('3:11'!Q362)</f>
        <v>0</v>
      </c>
      <c r="R362" s="93">
        <f>SUM('3:11'!R362)</f>
        <v>0</v>
      </c>
      <c r="S362" s="93">
        <f>SUM('3:11'!S362)</f>
        <v>0</v>
      </c>
      <c r="T362" s="93">
        <f>SUM('3:11'!T362)</f>
        <v>0</v>
      </c>
      <c r="U362" s="93">
        <f>SUM('3:11'!U362)</f>
        <v>0</v>
      </c>
      <c r="V362" s="206"/>
      <c r="W362" s="33"/>
      <c r="X362" s="93">
        <f>SUM('3:11'!X362)</f>
        <v>0</v>
      </c>
      <c r="Y362" s="93">
        <f>SUM('3:11'!Y362)</f>
        <v>0</v>
      </c>
      <c r="Z362" s="93">
        <f>SUM('3:11'!Z362)</f>
        <v>0</v>
      </c>
      <c r="AA362" s="93">
        <f>SUM('3:11'!AA362)</f>
        <v>0</v>
      </c>
      <c r="AB362" s="73"/>
      <c r="AC362" s="54"/>
      <c r="AD362" s="34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SUM('3:11'!G363)</f>
        <v>0</v>
      </c>
      <c r="H363" s="95">
        <f t="shared" si="133"/>
        <v>0</v>
      </c>
      <c r="I363" s="93">
        <f>SUM('3:11'!I363)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SUM('3:11'!O363)</f>
        <v>0</v>
      </c>
      <c r="P363" s="93">
        <f>SUM('3:11'!P363)</f>
        <v>0</v>
      </c>
      <c r="Q363" s="93">
        <f>SUM('3:11'!Q363)</f>
        <v>0</v>
      </c>
      <c r="R363" s="93">
        <f>SUM('3:11'!R363)</f>
        <v>0</v>
      </c>
      <c r="S363" s="93">
        <f>SUM('3:11'!S363)</f>
        <v>0</v>
      </c>
      <c r="T363" s="93">
        <f>SUM('3:11'!T363)</f>
        <v>0</v>
      </c>
      <c r="U363" s="93">
        <f>SUM('3:11'!U363)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SUM('3:11'!X363)</f>
        <v>0</v>
      </c>
      <c r="Y363" s="93">
        <f>SUM('3:11'!Y363)</f>
        <v>0</v>
      </c>
      <c r="Z363" s="93">
        <f>SUM('3:11'!Z363)</f>
        <v>0</v>
      </c>
      <c r="AA363" s="93">
        <f>SUM('3:11'!AA363)</f>
        <v>0</v>
      </c>
      <c r="AB363" s="73"/>
      <c r="AC363" s="54"/>
      <c r="AD363" s="34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599" t="s">
        <v>70</v>
      </c>
      <c r="B364" s="600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02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SUM('3:11'!G365)</f>
        <v>0</v>
      </c>
      <c r="H365" s="341">
        <f t="shared" ref="H365:H421" si="147">D365*G365</f>
        <v>0</v>
      </c>
      <c r="I365" s="93">
        <f>SUM('3:11'!I365)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SUM('3:11'!O365)</f>
        <v>0</v>
      </c>
      <c r="P365" s="93">
        <f>SUM('3:11'!P365)</f>
        <v>0</v>
      </c>
      <c r="Q365" s="93">
        <f>SUM('3:11'!Q365)</f>
        <v>0</v>
      </c>
      <c r="R365" s="93">
        <f>SUM('3:11'!R365)</f>
        <v>0</v>
      </c>
      <c r="S365" s="93">
        <f>SUM('3:11'!S365)</f>
        <v>0</v>
      </c>
      <c r="T365" s="93">
        <f>SUM('3:11'!T365)</f>
        <v>0</v>
      </c>
      <c r="U365" s="93">
        <f>SUM('3:11'!U365)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SUM('3:11'!X365)</f>
        <v>0</v>
      </c>
      <c r="Y365" s="93">
        <f>SUM('3:11'!Y365)</f>
        <v>0</v>
      </c>
      <c r="Z365" s="93">
        <f>SUM('3:11'!Z365)</f>
        <v>0</v>
      </c>
      <c r="AA365" s="93">
        <f>SUM('3:11'!AA365)</f>
        <v>0</v>
      </c>
      <c r="AB365" s="25"/>
      <c r="AC365" s="54"/>
      <c r="AD365" s="34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2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>
        <f>SUM('3:11'!G366)</f>
        <v>0</v>
      </c>
      <c r="H366" s="341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25"/>
      <c r="AC366" s="54"/>
      <c r="AD366" s="34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2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SUM('3:11'!G367)</f>
        <v>0</v>
      </c>
      <c r="H367" s="341">
        <f t="shared" si="147"/>
        <v>0</v>
      </c>
      <c r="I367" s="93">
        <f>SUM('3:11'!I367)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SUM('3:11'!O367)</f>
        <v>0</v>
      </c>
      <c r="P367" s="93">
        <f>SUM('3:11'!P367)</f>
        <v>0</v>
      </c>
      <c r="Q367" s="93">
        <f>SUM('3:11'!Q367)</f>
        <v>0</v>
      </c>
      <c r="R367" s="93">
        <f>SUM('3:11'!R367)</f>
        <v>0</v>
      </c>
      <c r="S367" s="93">
        <f>SUM('3:11'!S367)</f>
        <v>0</v>
      </c>
      <c r="T367" s="93">
        <f>SUM('3:11'!T367)</f>
        <v>0</v>
      </c>
      <c r="U367" s="93">
        <f>SUM('3:11'!U367)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SUM('3:11'!X367)</f>
        <v>0</v>
      </c>
      <c r="Y367" s="93">
        <f>SUM('3:11'!Y367)</f>
        <v>0</v>
      </c>
      <c r="Z367" s="93">
        <f>SUM('3:11'!Z367)</f>
        <v>0</v>
      </c>
      <c r="AA367" s="93">
        <f>SUM('3:11'!AA367)</f>
        <v>0</v>
      </c>
      <c r="AB367" s="25"/>
      <c r="AC367" s="54"/>
      <c r="AD367" s="34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02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SUM('3:11'!G368)</f>
        <v>0</v>
      </c>
      <c r="H368" s="341">
        <f t="shared" si="147"/>
        <v>0</v>
      </c>
      <c r="I368" s="93">
        <f>SUM('3:11'!I368)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SUM('3:11'!O368)</f>
        <v>0</v>
      </c>
      <c r="P368" s="93">
        <f>SUM('3:11'!P368)</f>
        <v>0</v>
      </c>
      <c r="Q368" s="93">
        <f>SUM('3:11'!Q368)</f>
        <v>0</v>
      </c>
      <c r="R368" s="93">
        <f>SUM('3:11'!R368)</f>
        <v>0</v>
      </c>
      <c r="S368" s="93">
        <f>SUM('3:11'!S368)</f>
        <v>0</v>
      </c>
      <c r="T368" s="93">
        <f>SUM('3:11'!T368)</f>
        <v>0</v>
      </c>
      <c r="U368" s="93">
        <f>SUM('3:11'!U368)</f>
        <v>0</v>
      </c>
      <c r="V368" s="206">
        <f t="shared" si="154"/>
        <v>0</v>
      </c>
      <c r="W368" s="33" t="str">
        <f t="shared" si="155"/>
        <v/>
      </c>
      <c r="X368" s="93">
        <f>SUM('3:11'!X368)</f>
        <v>0</v>
      </c>
      <c r="Y368" s="93">
        <f>SUM('3:11'!Y368)</f>
        <v>0</v>
      </c>
      <c r="Z368" s="93">
        <f>SUM('3:11'!Z368)</f>
        <v>0</v>
      </c>
      <c r="AA368" s="93">
        <f>SUM('3:11'!AA368)</f>
        <v>0</v>
      </c>
      <c r="AB368" s="25"/>
      <c r="AC368" s="54"/>
      <c r="AD368" s="34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02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SUM('3:11'!G369)</f>
        <v>0</v>
      </c>
      <c r="H369" s="341">
        <f t="shared" si="147"/>
        <v>0</v>
      </c>
      <c r="I369" s="93">
        <f>SUM('3:11'!I369)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SUM('3:11'!O369)</f>
        <v>0</v>
      </c>
      <c r="P369" s="93">
        <f>SUM('3:11'!P369)</f>
        <v>0</v>
      </c>
      <c r="Q369" s="93">
        <f>SUM('3:11'!Q369)</f>
        <v>0</v>
      </c>
      <c r="R369" s="93">
        <f>SUM('3:11'!R369)</f>
        <v>0</v>
      </c>
      <c r="S369" s="93">
        <f>SUM('3:11'!S369)</f>
        <v>0</v>
      </c>
      <c r="T369" s="93">
        <f>SUM('3:11'!T369)</f>
        <v>0</v>
      </c>
      <c r="U369" s="93">
        <f>SUM('3:11'!U369)</f>
        <v>0</v>
      </c>
      <c r="V369" s="206">
        <f t="shared" si="154"/>
        <v>0</v>
      </c>
      <c r="W369" s="33" t="str">
        <f t="shared" si="155"/>
        <v/>
      </c>
      <c r="X369" s="93">
        <f>SUM('3:11'!X369)</f>
        <v>0</v>
      </c>
      <c r="Y369" s="93">
        <f>SUM('3:11'!Y369)</f>
        <v>0</v>
      </c>
      <c r="Z369" s="93">
        <f>SUM('3:11'!Z369)</f>
        <v>0</v>
      </c>
      <c r="AA369" s="93">
        <f>SUM('3:11'!AA369)</f>
        <v>0</v>
      </c>
      <c r="AB369" s="25"/>
      <c r="AC369" s="54"/>
      <c r="AD369" s="34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2">
        <v>30100016</v>
      </c>
      <c r="B370" s="336" t="s">
        <v>414</v>
      </c>
      <c r="C370" s="187" t="s">
        <v>415</v>
      </c>
      <c r="D370" s="17"/>
      <c r="E370" s="17"/>
      <c r="F370" s="6"/>
      <c r="G370" s="93">
        <f>SUM('3:11'!G370)</f>
        <v>0</v>
      </c>
      <c r="H370" s="341">
        <f t="shared" si="147"/>
        <v>0</v>
      </c>
      <c r="I370" s="93">
        <f>SUM('3:11'!I370)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2">
        <v>30100017</v>
      </c>
      <c r="B371" s="336" t="s">
        <v>414</v>
      </c>
      <c r="C371" s="187" t="s">
        <v>416</v>
      </c>
      <c r="D371" s="17"/>
      <c r="E371" s="17"/>
      <c r="F371" s="6"/>
      <c r="G371" s="93">
        <f>SUM('3:11'!G371)</f>
        <v>0</v>
      </c>
      <c r="H371" s="341">
        <f t="shared" si="147"/>
        <v>0</v>
      </c>
      <c r="I371" s="93">
        <f>SUM('3:11'!I371)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25"/>
      <c r="AC371" s="54"/>
      <c r="AD371" s="34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2">
        <v>30100015</v>
      </c>
      <c r="B372" s="336" t="s">
        <v>414</v>
      </c>
      <c r="C372" s="187" t="s">
        <v>417</v>
      </c>
      <c r="D372" s="17"/>
      <c r="E372" s="17"/>
      <c r="F372" s="6"/>
      <c r="G372" s="93">
        <f>SUM('3:11'!G372)</f>
        <v>0</v>
      </c>
      <c r="H372" s="341">
        <f t="shared" si="147"/>
        <v>0</v>
      </c>
      <c r="I372" s="93">
        <f>SUM('3:11'!I372)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2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SUM('3:11'!G373)</f>
        <v>0</v>
      </c>
      <c r="H373" s="341">
        <f t="shared" si="147"/>
        <v>0</v>
      </c>
      <c r="I373" s="93">
        <f>SUM('3:11'!I373)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SUM('3:11'!O373)</f>
        <v>0</v>
      </c>
      <c r="P373" s="93">
        <f>SUM('3:11'!P373)</f>
        <v>0</v>
      </c>
      <c r="Q373" s="93">
        <f>SUM('3:11'!Q373)</f>
        <v>0</v>
      </c>
      <c r="R373" s="93">
        <f>SUM('3:11'!R373)</f>
        <v>0</v>
      </c>
      <c r="S373" s="93">
        <f>SUM('3:11'!S373)</f>
        <v>0</v>
      </c>
      <c r="T373" s="93">
        <f>SUM('3:11'!T373)</f>
        <v>0</v>
      </c>
      <c r="U373" s="93">
        <f>SUM('3:11'!U373)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SUM('3:11'!X373)</f>
        <v>0</v>
      </c>
      <c r="Y373" s="93">
        <f>SUM('3:11'!Y373)</f>
        <v>0</v>
      </c>
      <c r="Z373" s="93">
        <f>SUM('3:11'!Z373)</f>
        <v>0</v>
      </c>
      <c r="AA373" s="93">
        <f>SUM('3:11'!AA373)</f>
        <v>0</v>
      </c>
      <c r="AB373" s="25"/>
      <c r="AC373" s="54"/>
      <c r="AD373" s="34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2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SUM('3:11'!G374)</f>
        <v>0</v>
      </c>
      <c r="H374" s="341">
        <f t="shared" si="147"/>
        <v>0</v>
      </c>
      <c r="I374" s="93">
        <f>SUM('3:11'!I374)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SUM('3:11'!O374)</f>
        <v>0</v>
      </c>
      <c r="P374" s="93">
        <f>SUM('3:11'!P374)</f>
        <v>0</v>
      </c>
      <c r="Q374" s="93">
        <f>SUM('3:11'!Q374)</f>
        <v>0</v>
      </c>
      <c r="R374" s="93">
        <f>SUM('3:11'!R374)</f>
        <v>0</v>
      </c>
      <c r="S374" s="93">
        <f>SUM('3:11'!S374)</f>
        <v>0</v>
      </c>
      <c r="T374" s="93">
        <f>SUM('3:11'!T374)</f>
        <v>0</v>
      </c>
      <c r="U374" s="93">
        <f>SUM('3:11'!U374)</f>
        <v>0</v>
      </c>
      <c r="V374" s="206">
        <f t="shared" si="157"/>
        <v>0</v>
      </c>
      <c r="W374" s="33" t="str">
        <f t="shared" si="158"/>
        <v/>
      </c>
      <c r="X374" s="93">
        <f>SUM('3:11'!X374)</f>
        <v>0</v>
      </c>
      <c r="Y374" s="93">
        <f>SUM('3:11'!Y374)</f>
        <v>0</v>
      </c>
      <c r="Z374" s="93">
        <f>SUM('3:11'!Z374)</f>
        <v>0</v>
      </c>
      <c r="AA374" s="93">
        <f>SUM('3:11'!AA374)</f>
        <v>0</v>
      </c>
      <c r="AB374" s="25"/>
      <c r="AC374" s="54"/>
      <c r="AD374" s="34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2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SUM('3:11'!G375)</f>
        <v>0</v>
      </c>
      <c r="H375" s="341">
        <f t="shared" si="147"/>
        <v>0</v>
      </c>
      <c r="I375" s="93">
        <f>SUM('3:11'!I375)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SUM('3:11'!O375)</f>
        <v>0</v>
      </c>
      <c r="P375" s="93">
        <f>SUM('3:11'!P375)</f>
        <v>0</v>
      </c>
      <c r="Q375" s="93">
        <f>SUM('3:11'!Q375)</f>
        <v>0</v>
      </c>
      <c r="R375" s="93">
        <f>SUM('3:11'!R375)</f>
        <v>0</v>
      </c>
      <c r="S375" s="93">
        <f>SUM('3:11'!S375)</f>
        <v>0</v>
      </c>
      <c r="T375" s="93">
        <f>SUM('3:11'!T375)</f>
        <v>0</v>
      </c>
      <c r="U375" s="93">
        <f>SUM('3:11'!U375)</f>
        <v>0</v>
      </c>
      <c r="V375" s="206">
        <f t="shared" si="157"/>
        <v>0</v>
      </c>
      <c r="W375" s="33" t="str">
        <f t="shared" si="158"/>
        <v/>
      </c>
      <c r="X375" s="93">
        <f>SUM('3:11'!X375)</f>
        <v>0</v>
      </c>
      <c r="Y375" s="93">
        <f>SUM('3:11'!Y375)</f>
        <v>0</v>
      </c>
      <c r="Z375" s="93">
        <f>SUM('3:11'!Z375)</f>
        <v>0</v>
      </c>
      <c r="AA375" s="93">
        <f>SUM('3:11'!AA375)</f>
        <v>0</v>
      </c>
      <c r="AB375" s="25"/>
      <c r="AC375" s="54"/>
      <c r="AD375" s="34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2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SUM('3:11'!G376)</f>
        <v>0</v>
      </c>
      <c r="H376" s="341">
        <f t="shared" si="147"/>
        <v>0</v>
      </c>
      <c r="I376" s="93">
        <f>SUM('3:11'!I376)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SUM('3:11'!O376)</f>
        <v>0</v>
      </c>
      <c r="P376" s="93">
        <f>SUM('3:11'!P376)</f>
        <v>0</v>
      </c>
      <c r="Q376" s="93">
        <f>SUM('3:11'!Q376)</f>
        <v>0</v>
      </c>
      <c r="R376" s="93">
        <f>SUM('3:11'!R376)</f>
        <v>0</v>
      </c>
      <c r="S376" s="93">
        <f>SUM('3:11'!S376)</f>
        <v>0</v>
      </c>
      <c r="T376" s="93">
        <f>SUM('3:11'!T376)</f>
        <v>0</v>
      </c>
      <c r="U376" s="93">
        <f>SUM('3:11'!U376)</f>
        <v>0</v>
      </c>
      <c r="V376" s="206">
        <f t="shared" si="157"/>
        <v>0</v>
      </c>
      <c r="W376" s="33" t="str">
        <f t="shared" si="158"/>
        <v/>
      </c>
      <c r="X376" s="93">
        <f>SUM('3:11'!X376)</f>
        <v>0</v>
      </c>
      <c r="Y376" s="93">
        <f>SUM('3:11'!Y376)</f>
        <v>0</v>
      </c>
      <c r="Z376" s="93">
        <f>SUM('3:11'!Z376)</f>
        <v>0</v>
      </c>
      <c r="AA376" s="93">
        <f>SUM('3:11'!AA376)</f>
        <v>0</v>
      </c>
      <c r="AB376" s="25"/>
      <c r="AC376" s="54"/>
      <c r="AD376" s="34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2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SUM('3:11'!G377)</f>
        <v>0</v>
      </c>
      <c r="H377" s="341">
        <f t="shared" si="147"/>
        <v>0</v>
      </c>
      <c r="I377" s="93">
        <f>SUM('3:11'!I377)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SUM('3:11'!O377)</f>
        <v>0</v>
      </c>
      <c r="P377" s="93">
        <f>SUM('3:11'!P377)</f>
        <v>0</v>
      </c>
      <c r="Q377" s="93">
        <f>SUM('3:11'!Q377)</f>
        <v>0</v>
      </c>
      <c r="R377" s="93">
        <f>SUM('3:11'!R377)</f>
        <v>0</v>
      </c>
      <c r="S377" s="93">
        <f>SUM('3:11'!S377)</f>
        <v>0</v>
      </c>
      <c r="T377" s="93">
        <f>SUM('3:11'!T377)</f>
        <v>0</v>
      </c>
      <c r="U377" s="93">
        <f>SUM('3:11'!U377)</f>
        <v>0</v>
      </c>
      <c r="V377" s="206">
        <f t="shared" si="157"/>
        <v>0</v>
      </c>
      <c r="W377" s="33" t="str">
        <f t="shared" si="158"/>
        <v/>
      </c>
      <c r="X377" s="93">
        <f>SUM('3:11'!X377)</f>
        <v>0</v>
      </c>
      <c r="Y377" s="93">
        <f>SUM('3:11'!Y377)</f>
        <v>0</v>
      </c>
      <c r="Z377" s="93">
        <f>SUM('3:11'!Z377)</f>
        <v>0</v>
      </c>
      <c r="AA377" s="93">
        <f>SUM('3:11'!AA377)</f>
        <v>0</v>
      </c>
      <c r="AB377" s="25"/>
      <c r="AC377" s="54"/>
      <c r="AD377" s="34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2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SUM('3:11'!G378)</f>
        <v>0</v>
      </c>
      <c r="H378" s="341">
        <f t="shared" si="147"/>
        <v>0</v>
      </c>
      <c r="I378" s="93">
        <f>SUM('3:11'!I378)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SUM('3:11'!O378)</f>
        <v>0</v>
      </c>
      <c r="P378" s="93">
        <f>SUM('3:11'!P378)</f>
        <v>0</v>
      </c>
      <c r="Q378" s="93">
        <f>SUM('3:11'!Q378)</f>
        <v>0</v>
      </c>
      <c r="R378" s="93">
        <f>SUM('3:11'!R378)</f>
        <v>0</v>
      </c>
      <c r="S378" s="93">
        <f>SUM('3:11'!S378)</f>
        <v>0</v>
      </c>
      <c r="T378" s="93">
        <f>SUM('3:11'!T378)</f>
        <v>0</v>
      </c>
      <c r="U378" s="93">
        <f>SUM('3:11'!U378)</f>
        <v>0</v>
      </c>
      <c r="V378" s="206">
        <f t="shared" si="157"/>
        <v>0</v>
      </c>
      <c r="W378" s="33" t="str">
        <f t="shared" si="158"/>
        <v/>
      </c>
      <c r="X378" s="93">
        <f>SUM('3:11'!X378)</f>
        <v>0</v>
      </c>
      <c r="Y378" s="93">
        <f>SUM('3:11'!Y378)</f>
        <v>0</v>
      </c>
      <c r="Z378" s="93">
        <f>SUM('3:11'!Z378)</f>
        <v>0</v>
      </c>
      <c r="AA378" s="93">
        <f>SUM('3:11'!AA378)</f>
        <v>0</v>
      </c>
      <c r="AB378" s="73"/>
      <c r="AC378" s="54"/>
      <c r="AD378" s="34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2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SUM('3:11'!G379)</f>
        <v>0</v>
      </c>
      <c r="H379" s="341">
        <f t="shared" si="147"/>
        <v>0</v>
      </c>
      <c r="I379" s="93">
        <f>SUM('3:11'!I379)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SUM('3:11'!O379)</f>
        <v>0</v>
      </c>
      <c r="P379" s="93">
        <f>SUM('3:11'!P379)</f>
        <v>0</v>
      </c>
      <c r="Q379" s="93">
        <f>SUM('3:11'!Q379)</f>
        <v>0</v>
      </c>
      <c r="R379" s="93">
        <f>SUM('3:11'!R379)</f>
        <v>0</v>
      </c>
      <c r="S379" s="93">
        <f>SUM('3:11'!S379)</f>
        <v>0</v>
      </c>
      <c r="T379" s="93">
        <f>SUM('3:11'!T379)</f>
        <v>0</v>
      </c>
      <c r="U379" s="93">
        <f>SUM('3:11'!U379)</f>
        <v>0</v>
      </c>
      <c r="V379" s="206">
        <f t="shared" si="157"/>
        <v>0</v>
      </c>
      <c r="W379" s="33" t="str">
        <f t="shared" si="158"/>
        <v/>
      </c>
      <c r="X379" s="93">
        <f>SUM('3:11'!X379)</f>
        <v>0</v>
      </c>
      <c r="Y379" s="93">
        <f>SUM('3:11'!Y379)</f>
        <v>0</v>
      </c>
      <c r="Z379" s="93">
        <f>SUM('3:11'!Z379)</f>
        <v>0</v>
      </c>
      <c r="AA379" s="93">
        <f>SUM('3:11'!AA379)</f>
        <v>0</v>
      </c>
      <c r="AB379" s="25"/>
      <c r="AC379" s="54"/>
      <c r="AD379" s="34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2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SUM('3:11'!G380)</f>
        <v>0</v>
      </c>
      <c r="H380" s="341">
        <f t="shared" si="147"/>
        <v>0</v>
      </c>
      <c r="I380" s="93">
        <f>SUM('3:11'!I380)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SUM('3:11'!O380)</f>
        <v>0</v>
      </c>
      <c r="P380" s="93">
        <f>SUM('3:11'!P380)</f>
        <v>0</v>
      </c>
      <c r="Q380" s="93">
        <f>SUM('3:11'!Q380)</f>
        <v>0</v>
      </c>
      <c r="R380" s="93">
        <f>SUM('3:11'!R380)</f>
        <v>0</v>
      </c>
      <c r="S380" s="93">
        <f>SUM('3:11'!S380)</f>
        <v>0</v>
      </c>
      <c r="T380" s="93">
        <f>SUM('3:11'!T380)</f>
        <v>0</v>
      </c>
      <c r="U380" s="93">
        <f>SUM('3:11'!U380)</f>
        <v>0</v>
      </c>
      <c r="V380" s="206">
        <f t="shared" si="157"/>
        <v>0</v>
      </c>
      <c r="W380" s="33" t="str">
        <f t="shared" si="158"/>
        <v/>
      </c>
      <c r="X380" s="93">
        <f>SUM('3:11'!X380)</f>
        <v>0</v>
      </c>
      <c r="Y380" s="93">
        <f>SUM('3:11'!Y380)</f>
        <v>0</v>
      </c>
      <c r="Z380" s="93">
        <f>SUM('3:11'!Z380)</f>
        <v>0</v>
      </c>
      <c r="AA380" s="93">
        <f>SUM('3:11'!AA380)</f>
        <v>0</v>
      </c>
      <c r="AB380" s="73"/>
      <c r="AC380" s="54"/>
      <c r="AD380" s="34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2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SUM('3:11'!G381)</f>
        <v>0</v>
      </c>
      <c r="H381" s="341">
        <f t="shared" si="147"/>
        <v>0</v>
      </c>
      <c r="I381" s="93">
        <f>SUM('3:11'!I381)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SUM('3:11'!O381)</f>
        <v>0</v>
      </c>
      <c r="P381" s="93">
        <f>SUM('3:11'!P381)</f>
        <v>0</v>
      </c>
      <c r="Q381" s="93">
        <f>SUM('3:11'!Q381)</f>
        <v>0</v>
      </c>
      <c r="R381" s="93">
        <f>SUM('3:11'!R381)</f>
        <v>0</v>
      </c>
      <c r="S381" s="93">
        <f>SUM('3:11'!S381)</f>
        <v>0</v>
      </c>
      <c r="T381" s="93">
        <f>SUM('3:11'!T381)</f>
        <v>0</v>
      </c>
      <c r="U381" s="93">
        <f>SUM('3:11'!U381)</f>
        <v>0</v>
      </c>
      <c r="V381" s="206">
        <f t="shared" si="157"/>
        <v>0</v>
      </c>
      <c r="W381" s="33" t="str">
        <f t="shared" si="158"/>
        <v/>
      </c>
      <c r="X381" s="93">
        <f>SUM('3:11'!X381)</f>
        <v>0</v>
      </c>
      <c r="Y381" s="93">
        <f>SUM('3:11'!Y381)</f>
        <v>0</v>
      </c>
      <c r="Z381" s="93">
        <f>SUM('3:11'!Z381)</f>
        <v>0</v>
      </c>
      <c r="AA381" s="93">
        <f>SUM('3:11'!AA381)</f>
        <v>0</v>
      </c>
      <c r="AB381" s="25"/>
      <c r="AC381" s="54"/>
      <c r="AD381" s="34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2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SUM('3:11'!G382)</f>
        <v>0</v>
      </c>
      <c r="H382" s="341">
        <f t="shared" si="147"/>
        <v>0</v>
      </c>
      <c r="I382" s="93">
        <f>SUM('3:11'!I382)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SUM('3:11'!O382)</f>
        <v>0</v>
      </c>
      <c r="P382" s="93">
        <f>SUM('3:11'!P382)</f>
        <v>0</v>
      </c>
      <c r="Q382" s="93">
        <f>SUM('3:11'!Q382)</f>
        <v>0</v>
      </c>
      <c r="R382" s="93">
        <f>SUM('3:11'!R382)</f>
        <v>0</v>
      </c>
      <c r="S382" s="93">
        <f>SUM('3:11'!S382)</f>
        <v>0</v>
      </c>
      <c r="T382" s="93">
        <f>SUM('3:11'!T382)</f>
        <v>0</v>
      </c>
      <c r="U382" s="93">
        <f>SUM('3:11'!U382)</f>
        <v>0</v>
      </c>
      <c r="V382" s="206">
        <f t="shared" si="157"/>
        <v>0</v>
      </c>
      <c r="W382" s="33" t="str">
        <f t="shared" si="158"/>
        <v/>
      </c>
      <c r="X382" s="93">
        <f>SUM('3:11'!X382)</f>
        <v>0</v>
      </c>
      <c r="Y382" s="93">
        <f>SUM('3:11'!Y382)</f>
        <v>0</v>
      </c>
      <c r="Z382" s="93">
        <f>SUM('3:11'!Z382)</f>
        <v>0</v>
      </c>
      <c r="AA382" s="93">
        <f>SUM('3:11'!AA382)</f>
        <v>0</v>
      </c>
      <c r="AB382" s="25"/>
      <c r="AC382" s="54"/>
      <c r="AD382" s="34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2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SUM('3:11'!G383)</f>
        <v>0</v>
      </c>
      <c r="H383" s="341">
        <f t="shared" si="147"/>
        <v>0</v>
      </c>
      <c r="I383" s="93">
        <f>SUM('3:11'!I383)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SUM('3:11'!O383)</f>
        <v>0</v>
      </c>
      <c r="P383" s="93">
        <f>SUM('3:11'!P383)</f>
        <v>0</v>
      </c>
      <c r="Q383" s="93">
        <f>SUM('3:11'!Q383)</f>
        <v>0</v>
      </c>
      <c r="R383" s="93">
        <f>SUM('3:11'!R383)</f>
        <v>0</v>
      </c>
      <c r="S383" s="93">
        <f>SUM('3:11'!S383)</f>
        <v>0</v>
      </c>
      <c r="T383" s="93">
        <f>SUM('3:11'!T383)</f>
        <v>0</v>
      </c>
      <c r="U383" s="93">
        <f>SUM('3:11'!U383)</f>
        <v>0</v>
      </c>
      <c r="V383" s="206">
        <f t="shared" si="157"/>
        <v>0</v>
      </c>
      <c r="W383" s="33" t="str">
        <f t="shared" si="158"/>
        <v/>
      </c>
      <c r="X383" s="93">
        <f>SUM('3:11'!X383)</f>
        <v>0</v>
      </c>
      <c r="Y383" s="93">
        <f>SUM('3:11'!Y383)</f>
        <v>0</v>
      </c>
      <c r="Z383" s="93">
        <f>SUM('3:11'!Z383)</f>
        <v>0</v>
      </c>
      <c r="AA383" s="93">
        <f>SUM('3:11'!AA383)</f>
        <v>0</v>
      </c>
      <c r="AB383" s="25"/>
      <c r="AC383" s="54"/>
      <c r="AD383" s="34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2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SUM('3:11'!G384)</f>
        <v>0</v>
      </c>
      <c r="H384" s="341">
        <f t="shared" si="147"/>
        <v>0</v>
      </c>
      <c r="I384" s="93">
        <f>SUM('3:11'!I384)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SUM('3:11'!O384)</f>
        <v>0</v>
      </c>
      <c r="P384" s="93">
        <f>SUM('3:11'!P384)</f>
        <v>0</v>
      </c>
      <c r="Q384" s="93">
        <f>SUM('3:11'!Q384)</f>
        <v>0</v>
      </c>
      <c r="R384" s="93">
        <f>SUM('3:11'!R384)</f>
        <v>0</v>
      </c>
      <c r="S384" s="93">
        <f>SUM('3:11'!S384)</f>
        <v>0</v>
      </c>
      <c r="T384" s="93">
        <f>SUM('3:11'!T384)</f>
        <v>0</v>
      </c>
      <c r="U384" s="93">
        <f>SUM('3:11'!U384)</f>
        <v>0</v>
      </c>
      <c r="V384" s="206">
        <f t="shared" si="157"/>
        <v>0</v>
      </c>
      <c r="W384" s="33" t="str">
        <f t="shared" si="158"/>
        <v/>
      </c>
      <c r="X384" s="93">
        <f>SUM('3:11'!X384)</f>
        <v>0</v>
      </c>
      <c r="Y384" s="93">
        <f>SUM('3:11'!Y384)</f>
        <v>0</v>
      </c>
      <c r="Z384" s="93">
        <f>SUM('3:11'!Z384)</f>
        <v>0</v>
      </c>
      <c r="AA384" s="93">
        <f>SUM('3:11'!AA384)</f>
        <v>0</v>
      </c>
      <c r="AB384" s="25"/>
      <c r="AC384" s="54"/>
      <c r="AD384" s="34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2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SUM('3:11'!G385)</f>
        <v>0</v>
      </c>
      <c r="H385" s="341">
        <f t="shared" si="147"/>
        <v>0</v>
      </c>
      <c r="I385" s="93">
        <f>SUM('3:11'!I385)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SUM('3:11'!O385)</f>
        <v>0</v>
      </c>
      <c r="P385" s="93">
        <f>SUM('3:11'!P385)</f>
        <v>0</v>
      </c>
      <c r="Q385" s="93">
        <f>SUM('3:11'!Q385)</f>
        <v>0</v>
      </c>
      <c r="R385" s="93">
        <f>SUM('3:11'!R385)</f>
        <v>0</v>
      </c>
      <c r="S385" s="93">
        <f>SUM('3:11'!S385)</f>
        <v>0</v>
      </c>
      <c r="T385" s="93">
        <f>SUM('3:11'!T385)</f>
        <v>0</v>
      </c>
      <c r="U385" s="93">
        <f>SUM('3:11'!U385)</f>
        <v>0</v>
      </c>
      <c r="V385" s="206"/>
      <c r="W385" s="33"/>
      <c r="X385" s="93">
        <f>SUM('3:11'!X385)</f>
        <v>0</v>
      </c>
      <c r="Y385" s="93">
        <f>SUM('3:11'!Y385)</f>
        <v>0</v>
      </c>
      <c r="Z385" s="93">
        <f>SUM('3:11'!Z385)</f>
        <v>0</v>
      </c>
      <c r="AA385" s="93">
        <f>SUM('3:11'!AA385)</f>
        <v>0</v>
      </c>
      <c r="AB385" s="25"/>
      <c r="AC385" s="54"/>
      <c r="AD385" s="34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2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SUM('3:11'!G386)</f>
        <v>0</v>
      </c>
      <c r="H386" s="341">
        <f t="shared" si="147"/>
        <v>0</v>
      </c>
      <c r="I386" s="93">
        <f>SUM('3:11'!I386)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SUM('3:11'!O386)</f>
        <v>0</v>
      </c>
      <c r="P386" s="93">
        <f>SUM('3:11'!P386)</f>
        <v>0</v>
      </c>
      <c r="Q386" s="93">
        <f>SUM('3:11'!Q386)</f>
        <v>0</v>
      </c>
      <c r="R386" s="93">
        <f>SUM('3:11'!R386)</f>
        <v>0</v>
      </c>
      <c r="S386" s="93">
        <f>SUM('3:11'!S386)</f>
        <v>0</v>
      </c>
      <c r="T386" s="93">
        <f>SUM('3:11'!T386)</f>
        <v>0</v>
      </c>
      <c r="U386" s="93">
        <f>SUM('3:11'!U386)</f>
        <v>0</v>
      </c>
      <c r="V386" s="206"/>
      <c r="W386" s="33"/>
      <c r="X386" s="93">
        <f>SUM('3:11'!X386)</f>
        <v>0</v>
      </c>
      <c r="Y386" s="93">
        <f>SUM('3:11'!Y386)</f>
        <v>0</v>
      </c>
      <c r="Z386" s="93">
        <f>SUM('3:11'!Z386)</f>
        <v>0</v>
      </c>
      <c r="AA386" s="93">
        <f>SUM('3:11'!AA386)</f>
        <v>0</v>
      </c>
      <c r="AB386" s="25"/>
      <c r="AC386" s="54"/>
      <c r="AD386" s="34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2">
        <v>30100021</v>
      </c>
      <c r="B387" s="190" t="s">
        <v>388</v>
      </c>
      <c r="C387" s="16" t="s">
        <v>390</v>
      </c>
      <c r="D387" s="17">
        <v>5.03</v>
      </c>
      <c r="E387" s="17"/>
      <c r="F387" s="6"/>
      <c r="G387" s="93">
        <f>SUM('3:11'!G387)</f>
        <v>0</v>
      </c>
      <c r="H387" s="341">
        <f t="shared" si="147"/>
        <v>0</v>
      </c>
      <c r="I387" s="93">
        <f>SUM('3:11'!I387)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SUM('3:11'!O387)</f>
        <v>0</v>
      </c>
      <c r="P387" s="93">
        <f>SUM('3:11'!P387)</f>
        <v>0</v>
      </c>
      <c r="Q387" s="93">
        <f>SUM('3:11'!Q387)</f>
        <v>0</v>
      </c>
      <c r="R387" s="93">
        <f>SUM('3:11'!R387)</f>
        <v>0</v>
      </c>
      <c r="S387" s="93">
        <f>SUM('3:11'!S387)</f>
        <v>0</v>
      </c>
      <c r="T387" s="93">
        <f>SUM('3:11'!T387)</f>
        <v>0</v>
      </c>
      <c r="U387" s="93">
        <f>SUM('3:11'!U387)</f>
        <v>0</v>
      </c>
      <c r="V387" s="206"/>
      <c r="W387" s="33"/>
      <c r="X387" s="93">
        <f>SUM('3:11'!X387)</f>
        <v>0</v>
      </c>
      <c r="Y387" s="93">
        <f>SUM('3:11'!Y387)</f>
        <v>0</v>
      </c>
      <c r="Z387" s="93">
        <f>SUM('3:11'!Z387)</f>
        <v>0</v>
      </c>
      <c r="AA387" s="93">
        <f>SUM('3:11'!AA387)</f>
        <v>0</v>
      </c>
      <c r="AB387" s="25"/>
      <c r="AC387" s="54"/>
      <c r="AD387" s="34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2">
        <v>30100018</v>
      </c>
      <c r="B388" s="190" t="s">
        <v>388</v>
      </c>
      <c r="C388" s="16" t="s">
        <v>392</v>
      </c>
      <c r="D388" s="17">
        <v>5.03</v>
      </c>
      <c r="E388" s="17"/>
      <c r="F388" s="6"/>
      <c r="G388" s="93">
        <f>SUM('3:11'!G388)</f>
        <v>0</v>
      </c>
      <c r="H388" s="341">
        <f t="shared" si="147"/>
        <v>0</v>
      </c>
      <c r="I388" s="93">
        <f>SUM('3:11'!I388)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SUM('3:11'!O388)</f>
        <v>0</v>
      </c>
      <c r="P388" s="93">
        <f>SUM('3:11'!P388)</f>
        <v>0</v>
      </c>
      <c r="Q388" s="93">
        <f>SUM('3:11'!Q388)</f>
        <v>0</v>
      </c>
      <c r="R388" s="93">
        <f>SUM('3:11'!R388)</f>
        <v>0</v>
      </c>
      <c r="S388" s="93">
        <f>SUM('3:11'!S388)</f>
        <v>0</v>
      </c>
      <c r="T388" s="93">
        <f>SUM('3:11'!T388)</f>
        <v>0</v>
      </c>
      <c r="U388" s="93">
        <f>SUM('3:11'!U388)</f>
        <v>0</v>
      </c>
      <c r="V388" s="206"/>
      <c r="W388" s="33"/>
      <c r="X388" s="93">
        <f>SUM('3:11'!X388)</f>
        <v>0</v>
      </c>
      <c r="Y388" s="93">
        <f>SUM('3:11'!Y388)</f>
        <v>0</v>
      </c>
      <c r="Z388" s="93">
        <f>SUM('3:11'!Z388)</f>
        <v>0</v>
      </c>
      <c r="AA388" s="93">
        <f>SUM('3:11'!AA388)</f>
        <v>0</v>
      </c>
      <c r="AB388" s="25"/>
      <c r="AC388" s="54"/>
      <c r="AD388" s="34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5">
        <v>30700007</v>
      </c>
      <c r="B389" s="190" t="s">
        <v>424</v>
      </c>
      <c r="C389" s="187" t="s">
        <v>364</v>
      </c>
      <c r="D389" s="17">
        <v>5.03</v>
      </c>
      <c r="E389" s="17"/>
      <c r="F389" s="6"/>
      <c r="G389" s="93">
        <f>SUM('3:11'!G389)</f>
        <v>0</v>
      </c>
      <c r="H389" s="341">
        <f t="shared" si="147"/>
        <v>0</v>
      </c>
      <c r="I389" s="93">
        <f>SUM('3:11'!I389)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SUM('3:11'!O389)</f>
        <v>0</v>
      </c>
      <c r="P389" s="93">
        <f>SUM('3:11'!P389)</f>
        <v>0</v>
      </c>
      <c r="Q389" s="93">
        <f>SUM('3:11'!Q389)</f>
        <v>0</v>
      </c>
      <c r="R389" s="93">
        <f>SUM('3:11'!R389)</f>
        <v>0</v>
      </c>
      <c r="S389" s="93">
        <f>SUM('3:11'!S389)</f>
        <v>0</v>
      </c>
      <c r="T389" s="93">
        <f>SUM('3:11'!T389)</f>
        <v>0</v>
      </c>
      <c r="U389" s="93">
        <f>SUM('3:11'!U389)</f>
        <v>0</v>
      </c>
      <c r="V389" s="206"/>
      <c r="W389" s="33"/>
      <c r="X389" s="93">
        <f>SUM('3:11'!X389)</f>
        <v>0</v>
      </c>
      <c r="Y389" s="93">
        <f>SUM('3:11'!Y389)</f>
        <v>0</v>
      </c>
      <c r="Z389" s="93">
        <f>SUM('3:11'!Z389)</f>
        <v>0</v>
      </c>
      <c r="AA389" s="93">
        <f>SUM('3:11'!AA389)</f>
        <v>0</v>
      </c>
      <c r="AB389" s="25"/>
      <c r="AC389" s="54"/>
      <c r="AD389" s="34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5">
        <v>30700006</v>
      </c>
      <c r="B390" s="190" t="s">
        <v>424</v>
      </c>
      <c r="C390" s="187" t="s">
        <v>365</v>
      </c>
      <c r="D390" s="17">
        <v>5.03</v>
      </c>
      <c r="E390" s="17"/>
      <c r="F390" s="6"/>
      <c r="G390" s="93">
        <f>SUM('3:11'!G390)</f>
        <v>0</v>
      </c>
      <c r="H390" s="341">
        <f t="shared" si="147"/>
        <v>0</v>
      </c>
      <c r="I390" s="93">
        <f>SUM('3:11'!I390)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SUM('3:11'!O390)</f>
        <v>0</v>
      </c>
      <c r="P390" s="93">
        <f>SUM('3:11'!P390)</f>
        <v>0</v>
      </c>
      <c r="Q390" s="93">
        <f>SUM('3:11'!Q390)</f>
        <v>0</v>
      </c>
      <c r="R390" s="93">
        <f>SUM('3:11'!R390)</f>
        <v>0</v>
      </c>
      <c r="S390" s="93">
        <f>SUM('3:11'!S390)</f>
        <v>0</v>
      </c>
      <c r="T390" s="93">
        <f>SUM('3:11'!T390)</f>
        <v>0</v>
      </c>
      <c r="U390" s="93">
        <f>SUM('3:11'!U390)</f>
        <v>0</v>
      </c>
      <c r="V390" s="206"/>
      <c r="W390" s="33"/>
      <c r="X390" s="93">
        <f>SUM('3:11'!X390)</f>
        <v>0</v>
      </c>
      <c r="Y390" s="93">
        <f>SUM('3:11'!Y390)</f>
        <v>0</v>
      </c>
      <c r="Z390" s="93">
        <f>SUM('3:11'!Z390)</f>
        <v>0</v>
      </c>
      <c r="AA390" s="93">
        <f>SUM('3:11'!AA390)</f>
        <v>0</v>
      </c>
      <c r="AB390" s="25"/>
      <c r="AC390" s="54"/>
      <c r="AD390" s="34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5">
        <v>30700008</v>
      </c>
      <c r="B391" s="190" t="s">
        <v>424</v>
      </c>
      <c r="C391" s="187" t="s">
        <v>366</v>
      </c>
      <c r="D391" s="17">
        <v>5.03</v>
      </c>
      <c r="E391" s="17"/>
      <c r="F391" s="6"/>
      <c r="G391" s="93">
        <f>SUM('3:11'!G391)</f>
        <v>0</v>
      </c>
      <c r="H391" s="341">
        <f t="shared" si="147"/>
        <v>0</v>
      </c>
      <c r="I391" s="93">
        <f>SUM('3:11'!I391)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SUM('3:11'!O391)</f>
        <v>0</v>
      </c>
      <c r="P391" s="93">
        <f>SUM('3:11'!P391)</f>
        <v>0</v>
      </c>
      <c r="Q391" s="93">
        <f>SUM('3:11'!Q391)</f>
        <v>0</v>
      </c>
      <c r="R391" s="93">
        <f>SUM('3:11'!R391)</f>
        <v>0</v>
      </c>
      <c r="S391" s="93">
        <f>SUM('3:11'!S391)</f>
        <v>0</v>
      </c>
      <c r="T391" s="93">
        <f>SUM('3:11'!T391)</f>
        <v>0</v>
      </c>
      <c r="U391" s="93">
        <f>SUM('3:11'!U391)</f>
        <v>0</v>
      </c>
      <c r="V391" s="206"/>
      <c r="W391" s="33"/>
      <c r="X391" s="93">
        <f>SUM('3:11'!X391)</f>
        <v>0</v>
      </c>
      <c r="Y391" s="93">
        <f>SUM('3:11'!Y391)</f>
        <v>0</v>
      </c>
      <c r="Z391" s="93">
        <f>SUM('3:11'!Z391)</f>
        <v>0</v>
      </c>
      <c r="AA391" s="93">
        <f>SUM('3:11'!AA391)</f>
        <v>0</v>
      </c>
      <c r="AB391" s="25"/>
      <c r="AC391" s="54"/>
      <c r="AD391" s="34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5">
        <v>30700009</v>
      </c>
      <c r="B392" s="190" t="s">
        <v>424</v>
      </c>
      <c r="C392" s="187" t="s">
        <v>367</v>
      </c>
      <c r="D392" s="17">
        <v>5.03</v>
      </c>
      <c r="E392" s="17"/>
      <c r="F392" s="6"/>
      <c r="G392" s="93">
        <f>SUM('3:11'!G392)</f>
        <v>0</v>
      </c>
      <c r="H392" s="341">
        <f t="shared" si="147"/>
        <v>0</v>
      </c>
      <c r="I392" s="93">
        <f>SUM('3:11'!I392)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SUM('3:11'!O392)</f>
        <v>0</v>
      </c>
      <c r="P392" s="93">
        <f>SUM('3:11'!P392)</f>
        <v>0</v>
      </c>
      <c r="Q392" s="93">
        <f>SUM('3:11'!Q392)</f>
        <v>0</v>
      </c>
      <c r="R392" s="93">
        <f>SUM('3:11'!R392)</f>
        <v>0</v>
      </c>
      <c r="S392" s="93">
        <f>SUM('3:11'!S392)</f>
        <v>0</v>
      </c>
      <c r="T392" s="93">
        <f>SUM('3:11'!T392)</f>
        <v>0</v>
      </c>
      <c r="U392" s="93">
        <f>SUM('3:11'!U392)</f>
        <v>0</v>
      </c>
      <c r="V392" s="206"/>
      <c r="W392" s="33"/>
      <c r="X392" s="93">
        <f>SUM('3:11'!X392)</f>
        <v>0</v>
      </c>
      <c r="Y392" s="93">
        <f>SUM('3:11'!Y392)</f>
        <v>0</v>
      </c>
      <c r="Z392" s="93">
        <f>SUM('3:11'!Z392)</f>
        <v>0</v>
      </c>
      <c r="AA392" s="93">
        <f>SUM('3:11'!AA392)</f>
        <v>0</v>
      </c>
      <c r="AB392" s="25"/>
      <c r="AC392" s="54"/>
      <c r="AD392" s="34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2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SUM('3:11'!G393)</f>
        <v>0</v>
      </c>
      <c r="H393" s="341">
        <f t="shared" si="147"/>
        <v>0</v>
      </c>
      <c r="I393" s="93">
        <f>SUM('3:11'!I393)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SUM('3:11'!O393)</f>
        <v>0</v>
      </c>
      <c r="P393" s="93">
        <f>SUM('3:11'!P393)</f>
        <v>0</v>
      </c>
      <c r="Q393" s="93">
        <f>SUM('3:11'!Q393)</f>
        <v>0</v>
      </c>
      <c r="R393" s="93">
        <f>SUM('3:11'!R393)</f>
        <v>0</v>
      </c>
      <c r="S393" s="93">
        <f>SUM('3:11'!S393)</f>
        <v>0</v>
      </c>
      <c r="T393" s="93">
        <f>SUM('3:11'!T393)</f>
        <v>0</v>
      </c>
      <c r="U393" s="93">
        <f>SUM('3:11'!U393)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SUM('3:11'!X393)</f>
        <v>0</v>
      </c>
      <c r="Y393" s="93">
        <f>SUM('3:11'!Y393)</f>
        <v>0</v>
      </c>
      <c r="Z393" s="93">
        <f>SUM('3:11'!Z393)</f>
        <v>0</v>
      </c>
      <c r="AA393" s="93">
        <f>SUM('3:11'!AA393)</f>
        <v>0</v>
      </c>
      <c r="AB393" s="73"/>
      <c r="AC393" s="54"/>
      <c r="AD393" s="34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2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SUM('3:11'!G394)</f>
        <v>0</v>
      </c>
      <c r="H394" s="341">
        <f t="shared" si="147"/>
        <v>0</v>
      </c>
      <c r="I394" s="93">
        <f>SUM('3:11'!I394)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SUM('3:11'!O394)</f>
        <v>0</v>
      </c>
      <c r="P394" s="93">
        <f>SUM('3:11'!P394)</f>
        <v>0</v>
      </c>
      <c r="Q394" s="93">
        <f>SUM('3:11'!Q394)</f>
        <v>0</v>
      </c>
      <c r="R394" s="93">
        <f>SUM('3:11'!R394)</f>
        <v>0</v>
      </c>
      <c r="S394" s="93">
        <f>SUM('3:11'!S394)</f>
        <v>0</v>
      </c>
      <c r="T394" s="93">
        <f>SUM('3:11'!T394)</f>
        <v>0</v>
      </c>
      <c r="U394" s="93">
        <f>SUM('3:11'!U394)</f>
        <v>0</v>
      </c>
      <c r="V394" s="206">
        <f t="shared" si="160"/>
        <v>0</v>
      </c>
      <c r="W394" s="33" t="str">
        <f t="shared" si="161"/>
        <v/>
      </c>
      <c r="X394" s="93">
        <f>SUM('3:11'!X394)</f>
        <v>0</v>
      </c>
      <c r="Y394" s="93">
        <f>SUM('3:11'!Y394)</f>
        <v>0</v>
      </c>
      <c r="Z394" s="93">
        <f>SUM('3:11'!Z394)</f>
        <v>0</v>
      </c>
      <c r="AA394" s="93">
        <f>SUM('3:11'!AA394)</f>
        <v>0</v>
      </c>
      <c r="AB394" s="73"/>
      <c r="AC394" s="54"/>
      <c r="AD394" s="34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2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SUM('3:11'!G395)</f>
        <v>0</v>
      </c>
      <c r="H395" s="341">
        <f t="shared" si="147"/>
        <v>0</v>
      </c>
      <c r="I395" s="93">
        <f>SUM('3:11'!I395)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SUM('3:11'!O395)</f>
        <v>0</v>
      </c>
      <c r="P395" s="93">
        <f>SUM('3:11'!P395)</f>
        <v>0</v>
      </c>
      <c r="Q395" s="93">
        <f>SUM('3:11'!Q395)</f>
        <v>0</v>
      </c>
      <c r="R395" s="93">
        <f>SUM('3:11'!R395)</f>
        <v>0</v>
      </c>
      <c r="S395" s="93">
        <f>SUM('3:11'!S395)</f>
        <v>0</v>
      </c>
      <c r="T395" s="93">
        <f>SUM('3:11'!T395)</f>
        <v>0</v>
      </c>
      <c r="U395" s="93">
        <f>SUM('3:11'!U395)</f>
        <v>0</v>
      </c>
      <c r="V395" s="206">
        <f t="shared" si="160"/>
        <v>0</v>
      </c>
      <c r="W395" s="33" t="str">
        <f t="shared" si="161"/>
        <v/>
      </c>
      <c r="X395" s="93">
        <f>SUM('3:11'!X395)</f>
        <v>0</v>
      </c>
      <c r="Y395" s="93">
        <f>SUM('3:11'!Y395)</f>
        <v>0</v>
      </c>
      <c r="Z395" s="93">
        <f>SUM('3:11'!Z395)</f>
        <v>0</v>
      </c>
      <c r="AA395" s="93">
        <f>SUM('3:11'!AA395)</f>
        <v>0</v>
      </c>
      <c r="AB395" s="73"/>
      <c r="AC395" s="54"/>
      <c r="AD395" s="34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2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SUM('3:11'!G396)</f>
        <v>0</v>
      </c>
      <c r="H396" s="341">
        <f t="shared" si="147"/>
        <v>0</v>
      </c>
      <c r="I396" s="93">
        <f>SUM('3:11'!I396)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SUM('3:11'!O396)</f>
        <v>0</v>
      </c>
      <c r="P396" s="93">
        <f>SUM('3:11'!P396)</f>
        <v>0</v>
      </c>
      <c r="Q396" s="93">
        <f>SUM('3:11'!Q396)</f>
        <v>0</v>
      </c>
      <c r="R396" s="93">
        <f>SUM('3:11'!R396)</f>
        <v>0</v>
      </c>
      <c r="S396" s="93">
        <f>SUM('3:11'!S396)</f>
        <v>0</v>
      </c>
      <c r="T396" s="93">
        <f>SUM('3:11'!T396)</f>
        <v>0</v>
      </c>
      <c r="U396" s="93">
        <f>SUM('3:11'!U396)</f>
        <v>0</v>
      </c>
      <c r="V396" s="206">
        <f t="shared" si="160"/>
        <v>0</v>
      </c>
      <c r="W396" s="33" t="str">
        <f t="shared" si="161"/>
        <v/>
      </c>
      <c r="X396" s="93">
        <f>SUM('3:11'!X396)</f>
        <v>0</v>
      </c>
      <c r="Y396" s="93">
        <f>SUM('3:11'!Y396)</f>
        <v>0</v>
      </c>
      <c r="Z396" s="93">
        <f>SUM('3:11'!Z396)</f>
        <v>0</v>
      </c>
      <c r="AA396" s="93">
        <f>SUM('3:11'!AA396)</f>
        <v>0</v>
      </c>
      <c r="AB396" s="73"/>
      <c r="AC396" s="54"/>
      <c r="AD396" s="34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2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SUM('3:11'!G397)</f>
        <v>0</v>
      </c>
      <c r="H397" s="341">
        <f t="shared" si="147"/>
        <v>0</v>
      </c>
      <c r="I397" s="93">
        <f>SUM('3:11'!I397)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SUM('3:11'!O397)</f>
        <v>0</v>
      </c>
      <c r="P397" s="93">
        <f>SUM('3:11'!P397)</f>
        <v>0</v>
      </c>
      <c r="Q397" s="93">
        <f>SUM('3:11'!Q397)</f>
        <v>0</v>
      </c>
      <c r="R397" s="93">
        <f>SUM('3:11'!R397)</f>
        <v>0</v>
      </c>
      <c r="S397" s="93">
        <f>SUM('3:11'!S397)</f>
        <v>0</v>
      </c>
      <c r="T397" s="93">
        <f>SUM('3:11'!T397)</f>
        <v>0</v>
      </c>
      <c r="U397" s="93">
        <f>SUM('3:11'!U397)</f>
        <v>0</v>
      </c>
      <c r="V397" s="206">
        <f t="shared" si="160"/>
        <v>0</v>
      </c>
      <c r="W397" s="33" t="str">
        <f t="shared" si="161"/>
        <v/>
      </c>
      <c r="X397" s="93">
        <f>SUM('3:11'!X397)</f>
        <v>0</v>
      </c>
      <c r="Y397" s="93">
        <f>SUM('3:11'!Y397)</f>
        <v>0</v>
      </c>
      <c r="Z397" s="93">
        <f>SUM('3:11'!Z397)</f>
        <v>0</v>
      </c>
      <c r="AA397" s="93">
        <f>SUM('3:11'!AA397)</f>
        <v>0</v>
      </c>
      <c r="AB397" s="73"/>
      <c r="AC397" s="54"/>
      <c r="AD397" s="34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2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SUM('3:11'!G398)</f>
        <v>0</v>
      </c>
      <c r="H398" s="341">
        <f t="shared" si="147"/>
        <v>0</v>
      </c>
      <c r="I398" s="93">
        <f>SUM('3:11'!I398)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SUM('3:11'!O398)</f>
        <v>0</v>
      </c>
      <c r="P398" s="93">
        <f>SUM('3:11'!P398)</f>
        <v>0</v>
      </c>
      <c r="Q398" s="93">
        <f>SUM('3:11'!Q398)</f>
        <v>0</v>
      </c>
      <c r="R398" s="93">
        <f>SUM('3:11'!R398)</f>
        <v>0</v>
      </c>
      <c r="S398" s="93">
        <f>SUM('3:11'!S398)</f>
        <v>0</v>
      </c>
      <c r="T398" s="93">
        <f>SUM('3:11'!T398)</f>
        <v>0</v>
      </c>
      <c r="U398" s="93">
        <f>SUM('3:11'!U398)</f>
        <v>0</v>
      </c>
      <c r="V398" s="206">
        <f t="shared" si="160"/>
        <v>0</v>
      </c>
      <c r="W398" s="33" t="str">
        <f t="shared" si="161"/>
        <v/>
      </c>
      <c r="X398" s="93">
        <f>SUM('3:11'!X398)</f>
        <v>0</v>
      </c>
      <c r="Y398" s="93">
        <f>SUM('3:11'!Y398)</f>
        <v>0</v>
      </c>
      <c r="Z398" s="93">
        <f>SUM('3:11'!Z398)</f>
        <v>0</v>
      </c>
      <c r="AA398" s="93">
        <f>SUM('3:11'!AA398)</f>
        <v>0</v>
      </c>
      <c r="AB398" s="73"/>
      <c r="AC398" s="54"/>
      <c r="AD398" s="34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2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SUM('3:11'!G399)</f>
        <v>0</v>
      </c>
      <c r="H399" s="341">
        <f t="shared" si="147"/>
        <v>0</v>
      </c>
      <c r="I399" s="93">
        <f>SUM('3:11'!I399)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SUM('3:11'!O399)</f>
        <v>0</v>
      </c>
      <c r="P399" s="93">
        <f>SUM('3:11'!P399)</f>
        <v>0</v>
      </c>
      <c r="Q399" s="93">
        <f>SUM('3:11'!Q399)</f>
        <v>0</v>
      </c>
      <c r="R399" s="93">
        <f>SUM('3:11'!R399)</f>
        <v>0</v>
      </c>
      <c r="S399" s="93">
        <f>SUM('3:11'!S399)</f>
        <v>0</v>
      </c>
      <c r="T399" s="93">
        <f>SUM('3:11'!T399)</f>
        <v>0</v>
      </c>
      <c r="U399" s="93">
        <f>SUM('3:11'!U399)</f>
        <v>0</v>
      </c>
      <c r="V399" s="206">
        <f t="shared" si="160"/>
        <v>0</v>
      </c>
      <c r="W399" s="33" t="str">
        <f t="shared" si="161"/>
        <v/>
      </c>
      <c r="X399" s="93">
        <f>SUM('3:11'!X399)</f>
        <v>0</v>
      </c>
      <c r="Y399" s="93">
        <f>SUM('3:11'!Y399)</f>
        <v>0</v>
      </c>
      <c r="Z399" s="93">
        <f>SUM('3:11'!Z399)</f>
        <v>0</v>
      </c>
      <c r="AA399" s="93">
        <f>SUM('3:11'!AA399)</f>
        <v>0</v>
      </c>
      <c r="AB399" s="73"/>
      <c r="AC399" s="54"/>
      <c r="AD399" s="34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2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SUM('3:11'!G400)</f>
        <v>0</v>
      </c>
      <c r="H400" s="341">
        <f t="shared" si="147"/>
        <v>0</v>
      </c>
      <c r="I400" s="93">
        <f>SUM('3:11'!I400)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SUM('3:11'!O400)</f>
        <v>0</v>
      </c>
      <c r="P400" s="93">
        <f>SUM('3:11'!P400)</f>
        <v>0</v>
      </c>
      <c r="Q400" s="93">
        <f>SUM('3:11'!Q400)</f>
        <v>0</v>
      </c>
      <c r="R400" s="93">
        <f>SUM('3:11'!R400)</f>
        <v>0</v>
      </c>
      <c r="S400" s="93">
        <f>SUM('3:11'!S400)</f>
        <v>0</v>
      </c>
      <c r="T400" s="93">
        <f>SUM('3:11'!T400)</f>
        <v>0</v>
      </c>
      <c r="U400" s="93">
        <f>SUM('3:11'!U400)</f>
        <v>0</v>
      </c>
      <c r="V400" s="206">
        <f t="shared" si="160"/>
        <v>0</v>
      </c>
      <c r="W400" s="33" t="str">
        <f t="shared" si="161"/>
        <v/>
      </c>
      <c r="X400" s="93">
        <f>SUM('3:11'!X400)</f>
        <v>0</v>
      </c>
      <c r="Y400" s="93">
        <f>SUM('3:11'!Y400)</f>
        <v>0</v>
      </c>
      <c r="Z400" s="93">
        <f>SUM('3:11'!Z400)</f>
        <v>0</v>
      </c>
      <c r="AA400" s="93">
        <f>SUM('3:11'!AA400)</f>
        <v>0</v>
      </c>
      <c r="AB400" s="73"/>
      <c r="AC400" s="54"/>
      <c r="AD400" s="34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2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SUM('3:11'!G401)</f>
        <v>0</v>
      </c>
      <c r="H401" s="341">
        <f t="shared" si="147"/>
        <v>0</v>
      </c>
      <c r="I401" s="93">
        <f>SUM('3:11'!I401)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SUM('3:11'!O401)</f>
        <v>0</v>
      </c>
      <c r="P401" s="93">
        <f>SUM('3:11'!P401)</f>
        <v>0</v>
      </c>
      <c r="Q401" s="93">
        <f>SUM('3:11'!Q401)</f>
        <v>0</v>
      </c>
      <c r="R401" s="93">
        <f>SUM('3:11'!R401)</f>
        <v>0</v>
      </c>
      <c r="S401" s="93">
        <f>SUM('3:11'!S401)</f>
        <v>0</v>
      </c>
      <c r="T401" s="93">
        <f>SUM('3:11'!T401)</f>
        <v>0</v>
      </c>
      <c r="U401" s="93">
        <f>SUM('3:11'!U401)</f>
        <v>0</v>
      </c>
      <c r="V401" s="206">
        <f t="shared" si="160"/>
        <v>0</v>
      </c>
      <c r="W401" s="33" t="str">
        <f t="shared" si="161"/>
        <v/>
      </c>
      <c r="X401" s="93">
        <f>SUM('3:11'!X401)</f>
        <v>0</v>
      </c>
      <c r="Y401" s="93">
        <f>SUM('3:11'!Y401)</f>
        <v>0</v>
      </c>
      <c r="Z401" s="93">
        <f>SUM('3:11'!Z401)</f>
        <v>0</v>
      </c>
      <c r="AA401" s="93">
        <f>SUM('3:11'!AA401)</f>
        <v>0</v>
      </c>
      <c r="AB401" s="73"/>
      <c r="AC401" s="54"/>
      <c r="AD401" s="34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2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SUM('3:11'!G402)</f>
        <v>0</v>
      </c>
      <c r="H402" s="341">
        <f t="shared" si="147"/>
        <v>0</v>
      </c>
      <c r="I402" s="93">
        <f>SUM('3:11'!I402)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SUM('3:11'!O402)</f>
        <v>0</v>
      </c>
      <c r="P402" s="93">
        <f>SUM('3:11'!P402)</f>
        <v>0</v>
      </c>
      <c r="Q402" s="93">
        <f>SUM('3:11'!Q402)</f>
        <v>0</v>
      </c>
      <c r="R402" s="93">
        <f>SUM('3:11'!R402)</f>
        <v>0</v>
      </c>
      <c r="S402" s="93">
        <f>SUM('3:11'!S402)</f>
        <v>0</v>
      </c>
      <c r="T402" s="93">
        <f>SUM('3:11'!T402)</f>
        <v>0</v>
      </c>
      <c r="U402" s="93">
        <f>SUM('3:11'!U402)</f>
        <v>0</v>
      </c>
      <c r="V402" s="206">
        <f t="shared" si="160"/>
        <v>0</v>
      </c>
      <c r="W402" s="33" t="str">
        <f t="shared" si="161"/>
        <v/>
      </c>
      <c r="X402" s="93">
        <f>SUM('3:11'!X402)</f>
        <v>0</v>
      </c>
      <c r="Y402" s="93">
        <f>SUM('3:11'!Y402)</f>
        <v>0</v>
      </c>
      <c r="Z402" s="93">
        <f>SUM('3:11'!Z402)</f>
        <v>0</v>
      </c>
      <c r="AA402" s="93">
        <f>SUM('3:11'!AA402)</f>
        <v>0</v>
      </c>
      <c r="AB402" s="73"/>
      <c r="AC402" s="54"/>
      <c r="AD402" s="34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2">
        <v>30100043</v>
      </c>
      <c r="B403" s="192" t="s">
        <v>433</v>
      </c>
      <c r="C403" s="187" t="s">
        <v>427</v>
      </c>
      <c r="D403" s="17">
        <v>50.3</v>
      </c>
      <c r="E403" s="17"/>
      <c r="F403" s="6"/>
      <c r="G403" s="93">
        <f>SUM('3:11'!G403)</f>
        <v>0</v>
      </c>
      <c r="H403" s="341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73"/>
      <c r="AC403" s="54"/>
      <c r="AD403" s="34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2">
        <v>30100064</v>
      </c>
      <c r="B404" s="192" t="s">
        <v>401</v>
      </c>
      <c r="C404" s="187" t="s">
        <v>399</v>
      </c>
      <c r="D404" s="17">
        <v>5</v>
      </c>
      <c r="E404" s="17"/>
      <c r="F404" s="6"/>
      <c r="G404" s="93">
        <f>SUM('3:11'!G404)</f>
        <v>0</v>
      </c>
      <c r="H404" s="341">
        <f t="shared" si="147"/>
        <v>0</v>
      </c>
      <c r="I404" s="93">
        <f>SUM('3:11'!I404)</f>
        <v>0</v>
      </c>
      <c r="J404" s="31"/>
      <c r="K404" s="35"/>
      <c r="L404" s="87">
        <v>50</v>
      </c>
      <c r="M404" s="36"/>
      <c r="N404" s="31"/>
      <c r="O404" s="93">
        <f>SUM('3:11'!O404)</f>
        <v>0</v>
      </c>
      <c r="P404" s="93">
        <f>SUM('3:11'!P404)</f>
        <v>0</v>
      </c>
      <c r="Q404" s="93">
        <f>SUM('3:11'!Q404)</f>
        <v>0</v>
      </c>
      <c r="R404" s="93">
        <f>SUM('3:11'!R404)</f>
        <v>0</v>
      </c>
      <c r="S404" s="93">
        <f>SUM('3:11'!S404)</f>
        <v>0</v>
      </c>
      <c r="T404" s="93">
        <f>SUM('3:11'!T404)</f>
        <v>0</v>
      </c>
      <c r="U404" s="93">
        <f>SUM('3:11'!U404)</f>
        <v>0</v>
      </c>
      <c r="V404" s="206"/>
      <c r="W404" s="33"/>
      <c r="X404" s="93">
        <f>SUM('3:11'!X404)</f>
        <v>0</v>
      </c>
      <c r="Y404" s="93">
        <f>SUM('3:11'!Y404)</f>
        <v>0</v>
      </c>
      <c r="Z404" s="93">
        <f>SUM('3:11'!Z404)</f>
        <v>0</v>
      </c>
      <c r="AA404" s="93">
        <f>SUM('3:11'!AA404)</f>
        <v>0</v>
      </c>
      <c r="AB404" s="73"/>
      <c r="AC404" s="54"/>
      <c r="AD404" s="34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2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SUM('3:11'!G405)</f>
        <v>0</v>
      </c>
      <c r="H405" s="341">
        <f t="shared" si="147"/>
        <v>0</v>
      </c>
      <c r="I405" s="93">
        <f>SUM('3:11'!I405)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SUM('3:11'!O405)</f>
        <v>0</v>
      </c>
      <c r="P405" s="93">
        <f>SUM('3:11'!P405)</f>
        <v>0</v>
      </c>
      <c r="Q405" s="93">
        <f>SUM('3:11'!Q405)</f>
        <v>0</v>
      </c>
      <c r="R405" s="93">
        <f>SUM('3:11'!R405)</f>
        <v>0</v>
      </c>
      <c r="S405" s="93">
        <f>SUM('3:11'!S405)</f>
        <v>0</v>
      </c>
      <c r="T405" s="93">
        <f>SUM('3:11'!T405)</f>
        <v>0</v>
      </c>
      <c r="U405" s="93">
        <f>SUM('3:11'!U405)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SUM('3:11'!X405)</f>
        <v>0</v>
      </c>
      <c r="Y405" s="93">
        <f>SUM('3:11'!Y405)</f>
        <v>0</v>
      </c>
      <c r="Z405" s="93">
        <f>SUM('3:11'!Z405)</f>
        <v>0</v>
      </c>
      <c r="AA405" s="93">
        <f>SUM('3:11'!AA405)</f>
        <v>0</v>
      </c>
      <c r="AB405" s="73"/>
      <c r="AC405" s="54"/>
      <c r="AD405" s="34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2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SUM('3:11'!G406)</f>
        <v>0</v>
      </c>
      <c r="H406" s="341">
        <f t="shared" si="147"/>
        <v>0</v>
      </c>
      <c r="I406" s="93">
        <f>SUM('3:11'!I406)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SUM('3:11'!O406)</f>
        <v>0</v>
      </c>
      <c r="P406" s="93">
        <f>SUM('3:11'!P406)</f>
        <v>0</v>
      </c>
      <c r="Q406" s="93">
        <f>SUM('3:11'!Q406)</f>
        <v>0</v>
      </c>
      <c r="R406" s="93">
        <f>SUM('3:11'!R406)</f>
        <v>0</v>
      </c>
      <c r="S406" s="93">
        <f>SUM('3:11'!S406)</f>
        <v>0</v>
      </c>
      <c r="T406" s="93">
        <f>SUM('3:11'!T406)</f>
        <v>0</v>
      </c>
      <c r="U406" s="93">
        <f>SUM('3:11'!U406)</f>
        <v>0</v>
      </c>
      <c r="V406" s="206">
        <f t="shared" si="164"/>
        <v>0</v>
      </c>
      <c r="W406" s="33" t="str">
        <f t="shared" si="165"/>
        <v/>
      </c>
      <c r="X406" s="93">
        <f>SUM('3:11'!X406)</f>
        <v>0</v>
      </c>
      <c r="Y406" s="93">
        <f>SUM('3:11'!Y406)</f>
        <v>0</v>
      </c>
      <c r="Z406" s="93">
        <f>SUM('3:11'!Z406)</f>
        <v>0</v>
      </c>
      <c r="AA406" s="93">
        <f>SUM('3:11'!AA406)</f>
        <v>0</v>
      </c>
      <c r="AB406" s="73"/>
      <c r="AC406" s="54"/>
      <c r="AD406" s="34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2"/>
      <c r="B407" s="192" t="s">
        <v>360</v>
      </c>
      <c r="C407" s="187" t="s">
        <v>361</v>
      </c>
      <c r="D407" s="17"/>
      <c r="E407" s="17"/>
      <c r="F407" s="6"/>
      <c r="G407" s="93">
        <f>SUM('3:11'!G407)</f>
        <v>0</v>
      </c>
      <c r="H407" s="341">
        <f t="shared" si="147"/>
        <v>0</v>
      </c>
      <c r="I407" s="93">
        <f>SUM('3:11'!I407)</f>
        <v>0</v>
      </c>
      <c r="J407" s="31"/>
      <c r="K407" s="35"/>
      <c r="L407" s="87"/>
      <c r="M407" s="36"/>
      <c r="N407" s="31"/>
      <c r="O407" s="93">
        <f>SUM('3:11'!O407)</f>
        <v>0</v>
      </c>
      <c r="P407" s="93">
        <f>SUM('3:11'!P407)</f>
        <v>0</v>
      </c>
      <c r="Q407" s="93">
        <f>SUM('3:11'!Q407)</f>
        <v>0</v>
      </c>
      <c r="R407" s="93">
        <f>SUM('3:11'!R407)</f>
        <v>0</v>
      </c>
      <c r="S407" s="93">
        <f>SUM('3:11'!S407)</f>
        <v>0</v>
      </c>
      <c r="T407" s="93">
        <f>SUM('3:11'!T407)</f>
        <v>0</v>
      </c>
      <c r="U407" s="93">
        <f>SUM('3:11'!U407)</f>
        <v>0</v>
      </c>
      <c r="V407" s="206"/>
      <c r="W407" s="33"/>
      <c r="X407" s="93">
        <f>SUM('3:11'!X407)</f>
        <v>0</v>
      </c>
      <c r="Y407" s="93">
        <f>SUM('3:11'!Y407)</f>
        <v>0</v>
      </c>
      <c r="Z407" s="93">
        <f>SUM('3:11'!Z407)</f>
        <v>0</v>
      </c>
      <c r="AA407" s="93">
        <f>SUM('3:11'!AA407)</f>
        <v>0</v>
      </c>
      <c r="AB407" s="73"/>
      <c r="AC407" s="54"/>
      <c r="AD407" s="34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2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SUM('3:11'!G408)</f>
        <v>0</v>
      </c>
      <c r="H408" s="341">
        <f t="shared" si="147"/>
        <v>0</v>
      </c>
      <c r="I408" s="93">
        <f>SUM('3:11'!I408)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SUM('3:11'!O408)</f>
        <v>0</v>
      </c>
      <c r="P408" s="93">
        <f>SUM('3:11'!P408)</f>
        <v>0</v>
      </c>
      <c r="Q408" s="93">
        <f>SUM('3:11'!Q408)</f>
        <v>0</v>
      </c>
      <c r="R408" s="93">
        <f>SUM('3:11'!R408)</f>
        <v>0</v>
      </c>
      <c r="S408" s="93">
        <f>SUM('3:11'!S408)</f>
        <v>0</v>
      </c>
      <c r="T408" s="93">
        <f>SUM('3:11'!T408)</f>
        <v>0</v>
      </c>
      <c r="U408" s="93">
        <f>SUM('3:11'!U408)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SUM('3:11'!X408)</f>
        <v>0</v>
      </c>
      <c r="Y408" s="93">
        <f>SUM('3:11'!Y408)</f>
        <v>0</v>
      </c>
      <c r="Z408" s="93">
        <f>SUM('3:11'!Z408)</f>
        <v>0</v>
      </c>
      <c r="AA408" s="93">
        <f>SUM('3:11'!AA408)</f>
        <v>0</v>
      </c>
      <c r="AB408" s="73"/>
      <c r="AC408" s="54"/>
      <c r="AD408" s="34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2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SUM('3:11'!G409)</f>
        <v>0</v>
      </c>
      <c r="H409" s="341">
        <f t="shared" si="147"/>
        <v>0</v>
      </c>
      <c r="I409" s="93">
        <f>SUM('3:11'!I409)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SUM('3:11'!O409)</f>
        <v>0</v>
      </c>
      <c r="P409" s="93">
        <f>SUM('3:11'!P409)</f>
        <v>0</v>
      </c>
      <c r="Q409" s="93">
        <f>SUM('3:11'!Q409)</f>
        <v>0</v>
      </c>
      <c r="R409" s="93">
        <f>SUM('3:11'!R409)</f>
        <v>0</v>
      </c>
      <c r="S409" s="93">
        <f>SUM('3:11'!S409)</f>
        <v>0</v>
      </c>
      <c r="T409" s="93">
        <f>SUM('3:11'!T409)</f>
        <v>0</v>
      </c>
      <c r="U409" s="93">
        <f>SUM('3:11'!U409)</f>
        <v>0</v>
      </c>
      <c r="V409" s="206">
        <f t="shared" si="168"/>
        <v>0</v>
      </c>
      <c r="W409" s="33" t="str">
        <f t="shared" si="169"/>
        <v/>
      </c>
      <c r="X409" s="93">
        <f>SUM('3:11'!X409)</f>
        <v>0</v>
      </c>
      <c r="Y409" s="93">
        <f>SUM('3:11'!Y409)</f>
        <v>0</v>
      </c>
      <c r="Z409" s="93">
        <f>SUM('3:11'!Z409)</f>
        <v>0</v>
      </c>
      <c r="AA409" s="93">
        <f>SUM('3:11'!AA409)</f>
        <v>0</v>
      </c>
      <c r="AB409" s="73"/>
      <c r="AC409" s="54"/>
      <c r="AD409" s="34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2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SUM('3:11'!G410)</f>
        <v>0</v>
      </c>
      <c r="H410" s="341">
        <f t="shared" si="147"/>
        <v>0</v>
      </c>
      <c r="I410" s="93">
        <f>SUM('3:11'!I410)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SUM('3:11'!O410)</f>
        <v>0</v>
      </c>
      <c r="P410" s="93">
        <f>SUM('3:11'!P410)</f>
        <v>0</v>
      </c>
      <c r="Q410" s="93">
        <f>SUM('3:11'!Q410)</f>
        <v>0</v>
      </c>
      <c r="R410" s="93">
        <f>SUM('3:11'!R410)</f>
        <v>0</v>
      </c>
      <c r="S410" s="93">
        <f>SUM('3:11'!S410)</f>
        <v>0</v>
      </c>
      <c r="T410" s="93">
        <f>SUM('3:11'!T410)</f>
        <v>0</v>
      </c>
      <c r="U410" s="93">
        <f>SUM('3:11'!U410)</f>
        <v>0</v>
      </c>
      <c r="V410" s="206">
        <f t="shared" si="168"/>
        <v>0</v>
      </c>
      <c r="W410" s="33" t="str">
        <f t="shared" si="169"/>
        <v/>
      </c>
      <c r="X410" s="93">
        <f>SUM('3:11'!X410)</f>
        <v>0</v>
      </c>
      <c r="Y410" s="93">
        <f>SUM('3:11'!Y410)</f>
        <v>0</v>
      </c>
      <c r="Z410" s="93">
        <f>SUM('3:11'!Z410)</f>
        <v>0</v>
      </c>
      <c r="AA410" s="93">
        <f>SUM('3:11'!AA410)</f>
        <v>0</v>
      </c>
      <c r="AB410" s="73"/>
      <c r="AC410" s="54"/>
      <c r="AD410" s="34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2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SUM('3:11'!G411)</f>
        <v>0</v>
      </c>
      <c r="H411" s="341">
        <f t="shared" si="147"/>
        <v>0</v>
      </c>
      <c r="I411" s="93">
        <f>SUM('3:11'!I411)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SUM('3:11'!O411)</f>
        <v>0</v>
      </c>
      <c r="P411" s="93">
        <f>SUM('3:11'!P411)</f>
        <v>0</v>
      </c>
      <c r="Q411" s="93">
        <f>SUM('3:11'!Q411)</f>
        <v>0</v>
      </c>
      <c r="R411" s="93">
        <f>SUM('3:11'!R411)</f>
        <v>0</v>
      </c>
      <c r="S411" s="93">
        <f>SUM('3:11'!S411)</f>
        <v>0</v>
      </c>
      <c r="T411" s="93">
        <f>SUM('3:11'!T411)</f>
        <v>0</v>
      </c>
      <c r="U411" s="93">
        <f>SUM('3:11'!U411)</f>
        <v>0</v>
      </c>
      <c r="V411" s="206">
        <f t="shared" si="168"/>
        <v>0</v>
      </c>
      <c r="W411" s="33" t="str">
        <f t="shared" si="169"/>
        <v/>
      </c>
      <c r="X411" s="93">
        <f>SUM('3:11'!X411)</f>
        <v>0</v>
      </c>
      <c r="Y411" s="93">
        <f>SUM('3:11'!Y411)</f>
        <v>0</v>
      </c>
      <c r="Z411" s="93">
        <f>SUM('3:11'!Z411)</f>
        <v>0</v>
      </c>
      <c r="AA411" s="93">
        <f>SUM('3:11'!AA411)</f>
        <v>0</v>
      </c>
      <c r="AB411" s="73"/>
      <c r="AC411" s="54"/>
      <c r="AD411" s="34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04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SUM('3:11'!G412)</f>
        <v>0</v>
      </c>
      <c r="H412" s="341">
        <f t="shared" si="147"/>
        <v>0</v>
      </c>
      <c r="I412" s="93">
        <f>SUM('3:11'!I412)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SUM('3:11'!O412)</f>
        <v>0</v>
      </c>
      <c r="P412" s="93">
        <f>SUM('3:11'!P412)</f>
        <v>0</v>
      </c>
      <c r="Q412" s="93">
        <f>SUM('3:11'!Q412)</f>
        <v>0</v>
      </c>
      <c r="R412" s="93">
        <f>SUM('3:11'!R412)</f>
        <v>0</v>
      </c>
      <c r="S412" s="93">
        <f>SUM('3:11'!S412)</f>
        <v>0</v>
      </c>
      <c r="T412" s="93">
        <f>SUM('3:11'!T412)</f>
        <v>0</v>
      </c>
      <c r="U412" s="93">
        <f>SUM('3:11'!U412)</f>
        <v>0</v>
      </c>
      <c r="V412" s="206"/>
      <c r="W412" s="33"/>
      <c r="X412" s="93">
        <f>SUM('3:11'!X412)</f>
        <v>0</v>
      </c>
      <c r="Y412" s="93">
        <f>SUM('3:11'!Y412)</f>
        <v>0</v>
      </c>
      <c r="Z412" s="93">
        <f>SUM('3:11'!Z412)</f>
        <v>0</v>
      </c>
      <c r="AA412" s="93">
        <f>SUM('3:11'!AA412)</f>
        <v>0</v>
      </c>
      <c r="AB412" s="73"/>
      <c r="AC412" s="54"/>
      <c r="AD412" s="34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04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SUM('3:11'!G413)</f>
        <v>0</v>
      </c>
      <c r="H413" s="341">
        <f t="shared" si="147"/>
        <v>0</v>
      </c>
      <c r="I413" s="93">
        <f>SUM('3:11'!I413)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SUM('3:11'!O413)</f>
        <v>0</v>
      </c>
      <c r="P413" s="93">
        <f>SUM('3:11'!P413)</f>
        <v>0</v>
      </c>
      <c r="Q413" s="93">
        <f>SUM('3:11'!Q413)</f>
        <v>0</v>
      </c>
      <c r="R413" s="93">
        <f>SUM('3:11'!R413)</f>
        <v>0</v>
      </c>
      <c r="S413" s="93">
        <f>SUM('3:11'!S413)</f>
        <v>0</v>
      </c>
      <c r="T413" s="93">
        <f>SUM('3:11'!T413)</f>
        <v>0</v>
      </c>
      <c r="U413" s="93">
        <f>SUM('3:11'!U413)</f>
        <v>0</v>
      </c>
      <c r="V413" s="206"/>
      <c r="W413" s="33"/>
      <c r="X413" s="93">
        <f>SUM('3:11'!X413)</f>
        <v>0</v>
      </c>
      <c r="Y413" s="93">
        <f>SUM('3:11'!Y413)</f>
        <v>0</v>
      </c>
      <c r="Z413" s="93">
        <f>SUM('3:11'!Z413)</f>
        <v>0</v>
      </c>
      <c r="AA413" s="93">
        <f>SUM('3:11'!AA413)</f>
        <v>0</v>
      </c>
      <c r="AB413" s="73"/>
      <c r="AC413" s="54"/>
      <c r="AD413" s="34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04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SUM('3:11'!G414)</f>
        <v>0</v>
      </c>
      <c r="H414" s="341">
        <f t="shared" si="147"/>
        <v>0</v>
      </c>
      <c r="I414" s="93">
        <f>SUM('3:11'!I414)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SUM('3:11'!O414)</f>
        <v>0</v>
      </c>
      <c r="P414" s="93">
        <f>SUM('3:11'!P414)</f>
        <v>0</v>
      </c>
      <c r="Q414" s="93">
        <f>SUM('3:11'!Q414)</f>
        <v>0</v>
      </c>
      <c r="R414" s="93">
        <f>SUM('3:11'!R414)</f>
        <v>0</v>
      </c>
      <c r="S414" s="93">
        <f>SUM('3:11'!S414)</f>
        <v>0</v>
      </c>
      <c r="T414" s="93">
        <f>SUM('3:11'!T414)</f>
        <v>0</v>
      </c>
      <c r="U414" s="93">
        <f>SUM('3:11'!U414)</f>
        <v>0</v>
      </c>
      <c r="V414" s="206"/>
      <c r="W414" s="33"/>
      <c r="X414" s="93">
        <f>SUM('3:11'!X414)</f>
        <v>0</v>
      </c>
      <c r="Y414" s="93">
        <f>SUM('3:11'!Y414)</f>
        <v>0</v>
      </c>
      <c r="Z414" s="93">
        <f>SUM('3:11'!Z414)</f>
        <v>0</v>
      </c>
      <c r="AA414" s="93">
        <f>SUM('3:11'!AA414)</f>
        <v>0</v>
      </c>
      <c r="AB414" s="73"/>
      <c r="AC414" s="54"/>
      <c r="AD414" s="34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04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SUM('3:11'!G415)</f>
        <v>0</v>
      </c>
      <c r="H415" s="341">
        <f t="shared" si="147"/>
        <v>0</v>
      </c>
      <c r="I415" s="93">
        <f>SUM('3:11'!I415)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SUM('3:11'!O415)</f>
        <v>0</v>
      </c>
      <c r="P415" s="93">
        <f>SUM('3:11'!P415)</f>
        <v>0</v>
      </c>
      <c r="Q415" s="93">
        <f>SUM('3:11'!Q415)</f>
        <v>0</v>
      </c>
      <c r="R415" s="93">
        <f>SUM('3:11'!R415)</f>
        <v>0</v>
      </c>
      <c r="S415" s="93">
        <f>SUM('3:11'!S415)</f>
        <v>0</v>
      </c>
      <c r="T415" s="93">
        <f>SUM('3:11'!T415)</f>
        <v>0</v>
      </c>
      <c r="U415" s="93">
        <f>SUM('3:11'!U415)</f>
        <v>0</v>
      </c>
      <c r="V415" s="206"/>
      <c r="W415" s="33"/>
      <c r="X415" s="93">
        <f>SUM('3:11'!X415)</f>
        <v>0</v>
      </c>
      <c r="Y415" s="93">
        <f>SUM('3:11'!Y415)</f>
        <v>0</v>
      </c>
      <c r="Z415" s="93">
        <f>SUM('3:11'!Z415)</f>
        <v>0</v>
      </c>
      <c r="AA415" s="93">
        <f>SUM('3:11'!AA415)</f>
        <v>0</v>
      </c>
      <c r="AB415" s="73"/>
      <c r="AC415" s="54"/>
      <c r="AD415" s="34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4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SUM('3:11'!G416)</f>
        <v>0</v>
      </c>
      <c r="H416" s="341">
        <f t="shared" si="147"/>
        <v>0</v>
      </c>
      <c r="I416" s="93">
        <f>SUM('3:11'!I416)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73"/>
      <c r="AC416" s="54"/>
      <c r="AD416" s="34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4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SUM('3:11'!G417)</f>
        <v>0</v>
      </c>
      <c r="H417" s="341">
        <f t="shared" si="147"/>
        <v>0</v>
      </c>
      <c r="I417" s="93">
        <f>SUM('3:11'!I417)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73"/>
      <c r="AC417" s="54"/>
      <c r="AD417" s="34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4">
        <v>30300003</v>
      </c>
      <c r="B418" s="197" t="s">
        <v>407</v>
      </c>
      <c r="C418" s="187" t="s">
        <v>411</v>
      </c>
      <c r="D418" s="17"/>
      <c r="E418" s="17"/>
      <c r="F418" s="6"/>
      <c r="G418" s="93">
        <f>SUM('3:11'!G418)</f>
        <v>0</v>
      </c>
      <c r="H418" s="341">
        <f t="shared" si="147"/>
        <v>0</v>
      </c>
      <c r="I418" s="93">
        <f>SUM('3:11'!I418)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73"/>
      <c r="AC418" s="54"/>
      <c r="AD418" s="34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4">
        <v>30300005</v>
      </c>
      <c r="B419" s="63" t="s">
        <v>362</v>
      </c>
      <c r="C419" s="16" t="s">
        <v>349</v>
      </c>
      <c r="D419" s="17"/>
      <c r="E419" s="17"/>
      <c r="F419" s="6"/>
      <c r="G419" s="93">
        <f>SUM('3:11'!G419)</f>
        <v>0</v>
      </c>
      <c r="H419" s="341">
        <f t="shared" si="147"/>
        <v>0</v>
      </c>
      <c r="I419" s="93">
        <f>SUM('3:11'!I419)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SUM('3:11'!O419)</f>
        <v>0</v>
      </c>
      <c r="P419" s="93">
        <f>SUM('3:11'!P419)</f>
        <v>0</v>
      </c>
      <c r="Q419" s="93">
        <f>SUM('3:11'!Q419)</f>
        <v>0</v>
      </c>
      <c r="R419" s="93">
        <f>SUM('3:11'!R419)</f>
        <v>0</v>
      </c>
      <c r="S419" s="93">
        <f>SUM('3:11'!S419)</f>
        <v>0</v>
      </c>
      <c r="T419" s="93">
        <f>SUM('3:11'!T419)</f>
        <v>0</v>
      </c>
      <c r="U419" s="93">
        <f>SUM('3:11'!U419)</f>
        <v>0</v>
      </c>
      <c r="V419" s="206"/>
      <c r="W419" s="33"/>
      <c r="X419" s="93">
        <f>SUM('3:11'!X419)</f>
        <v>0</v>
      </c>
      <c r="Y419" s="93">
        <f>SUM('3:11'!Y419)</f>
        <v>0</v>
      </c>
      <c r="Z419" s="93">
        <f>SUM('3:11'!Z419)</f>
        <v>0</v>
      </c>
      <c r="AA419" s="93">
        <f>SUM('3:11'!AA419)</f>
        <v>0</v>
      </c>
      <c r="AB419" s="73"/>
      <c r="AC419" s="54"/>
      <c r="AD419" s="34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4">
        <v>30300004</v>
      </c>
      <c r="B420" s="63" t="s">
        <v>362</v>
      </c>
      <c r="C420" s="16" t="s">
        <v>350</v>
      </c>
      <c r="D420" s="17"/>
      <c r="E420" s="17"/>
      <c r="F420" s="6"/>
      <c r="G420" s="93">
        <f>SUM('3:11'!G420)</f>
        <v>0</v>
      </c>
      <c r="H420" s="341">
        <f t="shared" si="147"/>
        <v>0</v>
      </c>
      <c r="I420" s="93">
        <f>SUM('3:11'!I420)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SUM('3:11'!O420)</f>
        <v>0</v>
      </c>
      <c r="P420" s="93">
        <f>SUM('3:11'!P420)</f>
        <v>0</v>
      </c>
      <c r="Q420" s="93">
        <f>SUM('3:11'!Q420)</f>
        <v>0</v>
      </c>
      <c r="R420" s="93">
        <f>SUM('3:11'!R420)</f>
        <v>0</v>
      </c>
      <c r="S420" s="93">
        <f>SUM('3:11'!S420)</f>
        <v>0</v>
      </c>
      <c r="T420" s="93">
        <f>SUM('3:11'!T420)</f>
        <v>0</v>
      </c>
      <c r="U420" s="93">
        <f>SUM('3:11'!U420)</f>
        <v>0</v>
      </c>
      <c r="V420" s="206"/>
      <c r="W420" s="33"/>
      <c r="X420" s="93">
        <f>SUM('3:11'!X420)</f>
        <v>0</v>
      </c>
      <c r="Y420" s="93">
        <f>SUM('3:11'!Y420)</f>
        <v>0</v>
      </c>
      <c r="Z420" s="93">
        <f>SUM('3:11'!Z420)</f>
        <v>0</v>
      </c>
      <c r="AA420" s="93">
        <f>SUM('3:11'!AA420)</f>
        <v>0</v>
      </c>
      <c r="AB420" s="73"/>
      <c r="AC420" s="54"/>
      <c r="AD420" s="34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4">
        <v>30300006</v>
      </c>
      <c r="B421" s="63" t="s">
        <v>362</v>
      </c>
      <c r="C421" s="16" t="s">
        <v>356</v>
      </c>
      <c r="D421" s="17"/>
      <c r="E421" s="17"/>
      <c r="F421" s="6"/>
      <c r="G421" s="93">
        <f>SUM('3:11'!G421)</f>
        <v>0</v>
      </c>
      <c r="H421" s="341">
        <f t="shared" si="147"/>
        <v>0</v>
      </c>
      <c r="I421" s="93">
        <f>SUM('3:11'!I421)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SUM('3:11'!O421)</f>
        <v>0</v>
      </c>
      <c r="P421" s="93">
        <f>SUM('3:11'!P421)</f>
        <v>0</v>
      </c>
      <c r="Q421" s="93">
        <f>SUM('3:11'!Q421)</f>
        <v>0</v>
      </c>
      <c r="R421" s="93">
        <f>SUM('3:11'!R421)</f>
        <v>0</v>
      </c>
      <c r="S421" s="93">
        <f>SUM('3:11'!S421)</f>
        <v>0</v>
      </c>
      <c r="T421" s="93">
        <f>SUM('3:11'!T421)</f>
        <v>0</v>
      </c>
      <c r="U421" s="93">
        <f>SUM('3:11'!U421)</f>
        <v>0</v>
      </c>
      <c r="V421" s="206"/>
      <c r="W421" s="33"/>
      <c r="X421" s="93">
        <f>SUM('3:11'!X421)</f>
        <v>0</v>
      </c>
      <c r="Y421" s="93">
        <f>SUM('3:11'!Y421)</f>
        <v>0</v>
      </c>
      <c r="Z421" s="93">
        <f>SUM('3:11'!Z421)</f>
        <v>0</v>
      </c>
      <c r="AA421" s="93">
        <f>SUM('3:11'!AA421)</f>
        <v>0</v>
      </c>
      <c r="AB421" s="73"/>
      <c r="AC421" s="54"/>
      <c r="AD421" s="34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01" t="s">
        <v>86</v>
      </c>
      <c r="B422" s="601"/>
      <c r="C422" s="344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0">SUM(M365:M421)</f>
        <v>0</v>
      </c>
      <c r="N422" s="30">
        <f t="shared" si="170"/>
        <v>0</v>
      </c>
      <c r="O422" s="91">
        <f t="shared" si="170"/>
        <v>0</v>
      </c>
      <c r="P422" s="91">
        <f t="shared" si="170"/>
        <v>0</v>
      </c>
      <c r="Q422" s="91">
        <f t="shared" si="170"/>
        <v>0</v>
      </c>
      <c r="R422" s="91">
        <f t="shared" si="170"/>
        <v>0</v>
      </c>
      <c r="S422" s="92">
        <f t="shared" si="170"/>
        <v>0</v>
      </c>
      <c r="T422" s="91">
        <f t="shared" si="170"/>
        <v>0</v>
      </c>
      <c r="U422" s="91">
        <f t="shared" si="170"/>
        <v>0</v>
      </c>
      <c r="V422" s="206">
        <f t="shared" si="170"/>
        <v>0</v>
      </c>
      <c r="W422" s="33" t="str">
        <f t="shared" ref="W422:W429" si="171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70"/>
      <c r="AD422" s="34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01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SUM('3:11'!G423)</f>
        <v>813</v>
      </c>
      <c r="H423" s="341">
        <f>D423*G423</f>
        <v>4089.3900000000003</v>
      </c>
      <c r="I423" s="93">
        <f>SUM('3:11'!I423)</f>
        <v>81</v>
      </c>
      <c r="J423" s="31">
        <f t="array" ref="J423">IF(ISERROR(G423/I423),"",G423/I423)</f>
        <v>10.037037037037036</v>
      </c>
      <c r="K423" s="35">
        <f t="array" ref="K423">IF(ISERROR(G423/L423),"",G423/L423)</f>
        <v>92.386363636363626</v>
      </c>
      <c r="L423" s="87">
        <v>8.8000000000000007</v>
      </c>
      <c r="M423" s="36">
        <f t="shared" ref="M423:M430" si="172">IF(ISERROR(I423-K423),"",I423-K423)</f>
        <v>-11.386363636363626</v>
      </c>
      <c r="N423" s="31">
        <f t="shared" ref="N423:N430" si="173">SUM(O423:U423)</f>
        <v>0</v>
      </c>
      <c r="O423" s="93">
        <f>SUM('3:11'!O423)</f>
        <v>0</v>
      </c>
      <c r="P423" s="93">
        <f>SUM('3:11'!P423)</f>
        <v>0</v>
      </c>
      <c r="Q423" s="93">
        <f>SUM('3:11'!Q423)</f>
        <v>0</v>
      </c>
      <c r="R423" s="93">
        <f>SUM('3:11'!R423)</f>
        <v>0</v>
      </c>
      <c r="S423" s="93">
        <f>SUM('3:11'!S423)</f>
        <v>0</v>
      </c>
      <c r="T423" s="93">
        <f>SUM('3:11'!T423)</f>
        <v>0</v>
      </c>
      <c r="U423" s="93">
        <f>SUM('3:11'!U423)</f>
        <v>0</v>
      </c>
      <c r="V423" s="206">
        <f t="shared" ref="V423:V429" si="174">SUM(X423:AA423)</f>
        <v>0</v>
      </c>
      <c r="W423" s="33">
        <f t="shared" si="171"/>
        <v>0</v>
      </c>
      <c r="X423" s="93">
        <f>SUM('3:11'!X423)</f>
        <v>0</v>
      </c>
      <c r="Y423" s="93">
        <f>SUM('3:11'!Y423)</f>
        <v>0</v>
      </c>
      <c r="Z423" s="93">
        <f>SUM('3:11'!Z423)</f>
        <v>0</v>
      </c>
      <c r="AA423" s="93">
        <f>SUM('3:11'!AA423)</f>
        <v>0</v>
      </c>
      <c r="AB423" s="73"/>
      <c r="AC423" s="54"/>
      <c r="AD423" s="34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01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SUM('3:11'!G424)</f>
        <v>770</v>
      </c>
      <c r="H424" s="341">
        <f t="shared" ref="H424:H456" si="175">D424*G424</f>
        <v>3873.1000000000004</v>
      </c>
      <c r="I424" s="93">
        <f>SUM('3:11'!I424)</f>
        <v>75</v>
      </c>
      <c r="J424" s="31">
        <f t="array" ref="J424">IF(ISERROR(G424/I424),"",G424/I424)</f>
        <v>10.266666666666667</v>
      </c>
      <c r="K424" s="35">
        <f t="array" ref="K424">IF(ISERROR(G424/L424),"",G424/L424)</f>
        <v>87.5</v>
      </c>
      <c r="L424" s="87">
        <v>8.8000000000000007</v>
      </c>
      <c r="M424" s="36">
        <f t="shared" si="172"/>
        <v>-12.5</v>
      </c>
      <c r="N424" s="31">
        <f t="shared" si="173"/>
        <v>0</v>
      </c>
      <c r="O424" s="93">
        <f>SUM('3:11'!O424)</f>
        <v>0</v>
      </c>
      <c r="P424" s="93">
        <f>SUM('3:11'!P424)</f>
        <v>0</v>
      </c>
      <c r="Q424" s="93">
        <f>SUM('3:11'!Q424)</f>
        <v>0</v>
      </c>
      <c r="R424" s="93">
        <f>SUM('3:11'!R424)</f>
        <v>0</v>
      </c>
      <c r="S424" s="93">
        <f>SUM('3:11'!S424)</f>
        <v>0</v>
      </c>
      <c r="T424" s="93">
        <f>SUM('3:11'!T424)</f>
        <v>0</v>
      </c>
      <c r="U424" s="93">
        <f>SUM('3:11'!U424)</f>
        <v>0</v>
      </c>
      <c r="V424" s="206">
        <f t="shared" si="174"/>
        <v>0</v>
      </c>
      <c r="W424" s="33">
        <f t="shared" si="171"/>
        <v>0</v>
      </c>
      <c r="X424" s="93">
        <f>SUM('3:11'!X424)</f>
        <v>0</v>
      </c>
      <c r="Y424" s="93">
        <f>SUM('3:11'!Y424)</f>
        <v>0</v>
      </c>
      <c r="Z424" s="93">
        <f>SUM('3:11'!Z424)</f>
        <v>0</v>
      </c>
      <c r="AA424" s="93">
        <f>SUM('3:11'!AA424)</f>
        <v>0</v>
      </c>
      <c r="AB424" s="73"/>
      <c r="AC424" s="54"/>
      <c r="AD424" s="34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01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SUM('3:11'!G425)</f>
        <v>0</v>
      </c>
      <c r="H425" s="341">
        <f t="shared" si="175"/>
        <v>0</v>
      </c>
      <c r="I425" s="93">
        <f>SUM('3:11'!I425)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2"/>
        <v>0</v>
      </c>
      <c r="N425" s="31">
        <f t="shared" si="173"/>
        <v>0</v>
      </c>
      <c r="O425" s="93">
        <f>SUM('3:11'!O425)</f>
        <v>0</v>
      </c>
      <c r="P425" s="93">
        <f>SUM('3:11'!P425)</f>
        <v>0</v>
      </c>
      <c r="Q425" s="93">
        <f>SUM('3:11'!Q425)</f>
        <v>0</v>
      </c>
      <c r="R425" s="93">
        <f>SUM('3:11'!R425)</f>
        <v>0</v>
      </c>
      <c r="S425" s="93">
        <f>SUM('3:11'!S425)</f>
        <v>0</v>
      </c>
      <c r="T425" s="93">
        <f>SUM('3:11'!T425)</f>
        <v>0</v>
      </c>
      <c r="U425" s="93">
        <f>SUM('3:11'!U425)</f>
        <v>0</v>
      </c>
      <c r="V425" s="206">
        <f t="shared" si="174"/>
        <v>0</v>
      </c>
      <c r="W425" s="33" t="str">
        <f t="shared" si="171"/>
        <v/>
      </c>
      <c r="X425" s="93">
        <f>SUM('3:11'!X425)</f>
        <v>0</v>
      </c>
      <c r="Y425" s="93">
        <f>SUM('3:11'!Y425)</f>
        <v>0</v>
      </c>
      <c r="Z425" s="93">
        <f>SUM('3:11'!Z425)</f>
        <v>0</v>
      </c>
      <c r="AA425" s="93">
        <f>SUM('3:11'!AA425)</f>
        <v>0</v>
      </c>
      <c r="AB425" s="73"/>
      <c r="AC425" s="54"/>
      <c r="AD425" s="34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01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SUM('3:11'!G426)</f>
        <v>919</v>
      </c>
      <c r="H426" s="341">
        <f t="shared" si="175"/>
        <v>4622.5700000000006</v>
      </c>
      <c r="I426" s="93">
        <f>SUM('3:11'!I426)</f>
        <v>85.5</v>
      </c>
      <c r="J426" s="31">
        <f t="array" ref="J426">IF(ISERROR(G426/I426),"",G426/I426)</f>
        <v>10.748538011695906</v>
      </c>
      <c r="K426" s="35">
        <f t="array" ref="K426">IF(ISERROR(G426/L426),"",G426/L426)</f>
        <v>98.817204301075265</v>
      </c>
      <c r="L426" s="87">
        <v>9.3000000000000007</v>
      </c>
      <c r="M426" s="36">
        <f t="shared" si="172"/>
        <v>-13.317204301075265</v>
      </c>
      <c r="N426" s="31">
        <f t="shared" si="173"/>
        <v>0</v>
      </c>
      <c r="O426" s="93">
        <f>SUM('3:11'!O426)</f>
        <v>0</v>
      </c>
      <c r="P426" s="93">
        <f>SUM('3:11'!P426)</f>
        <v>0</v>
      </c>
      <c r="Q426" s="93">
        <f>SUM('3:11'!Q426)</f>
        <v>0</v>
      </c>
      <c r="R426" s="93">
        <f>SUM('3:11'!R426)</f>
        <v>0</v>
      </c>
      <c r="S426" s="93">
        <f>SUM('3:11'!S426)</f>
        <v>0</v>
      </c>
      <c r="T426" s="93">
        <f>SUM('3:11'!T426)</f>
        <v>0</v>
      </c>
      <c r="U426" s="93">
        <f>SUM('3:11'!U426)</f>
        <v>0</v>
      </c>
      <c r="V426" s="206">
        <f t="shared" si="174"/>
        <v>0</v>
      </c>
      <c r="W426" s="33">
        <f t="shared" si="171"/>
        <v>0</v>
      </c>
      <c r="X426" s="93">
        <f>SUM('3:11'!X426)</f>
        <v>0</v>
      </c>
      <c r="Y426" s="93">
        <f>SUM('3:11'!Y426)</f>
        <v>0</v>
      </c>
      <c r="Z426" s="93">
        <f>SUM('3:11'!Z426)</f>
        <v>0</v>
      </c>
      <c r="AA426" s="93">
        <f>SUM('3:11'!AA426)</f>
        <v>0</v>
      </c>
      <c r="AB426" s="73"/>
      <c r="AC426" s="54"/>
      <c r="AD426" s="34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01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SUM('3:11'!G427)</f>
        <v>615</v>
      </c>
      <c r="H427" s="341">
        <f t="shared" si="175"/>
        <v>3093.4500000000003</v>
      </c>
      <c r="I427" s="93">
        <f>SUM('3:11'!I427)</f>
        <v>50</v>
      </c>
      <c r="J427" s="31">
        <f t="array" ref="J427">IF(ISERROR(G427/I427),"",G427/I427)</f>
        <v>12.3</v>
      </c>
      <c r="K427" s="35">
        <f t="array" ref="K427">IF(ISERROR(G427/L427),"",G427/L427)</f>
        <v>66.129032258064512</v>
      </c>
      <c r="L427" s="87">
        <v>9.3000000000000007</v>
      </c>
      <c r="M427" s="36">
        <f t="shared" si="172"/>
        <v>-16.129032258064512</v>
      </c>
      <c r="N427" s="31">
        <f t="shared" si="173"/>
        <v>0</v>
      </c>
      <c r="O427" s="93">
        <f>SUM('3:11'!O427)</f>
        <v>0</v>
      </c>
      <c r="P427" s="93">
        <f>SUM('3:11'!P427)</f>
        <v>0</v>
      </c>
      <c r="Q427" s="93">
        <f>SUM('3:11'!Q427)</f>
        <v>0</v>
      </c>
      <c r="R427" s="93">
        <f>SUM('3:11'!R427)</f>
        <v>0</v>
      </c>
      <c r="S427" s="93">
        <f>SUM('3:11'!S427)</f>
        <v>0</v>
      </c>
      <c r="T427" s="93">
        <f>SUM('3:11'!T427)</f>
        <v>0</v>
      </c>
      <c r="U427" s="93">
        <f>SUM('3:11'!U427)</f>
        <v>0</v>
      </c>
      <c r="V427" s="206">
        <f t="shared" si="174"/>
        <v>0</v>
      </c>
      <c r="W427" s="33">
        <f t="shared" si="171"/>
        <v>0</v>
      </c>
      <c r="X427" s="93">
        <f>SUM('3:11'!X427)</f>
        <v>0</v>
      </c>
      <c r="Y427" s="93">
        <f>SUM('3:11'!Y427)</f>
        <v>0</v>
      </c>
      <c r="Z427" s="93">
        <f>SUM('3:11'!Z427)</f>
        <v>0</v>
      </c>
      <c r="AA427" s="93">
        <f>SUM('3:11'!AA427)</f>
        <v>0</v>
      </c>
      <c r="AB427" s="73"/>
      <c r="AC427" s="54"/>
      <c r="AD427" s="34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01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SUM('3:11'!G428)</f>
        <v>919</v>
      </c>
      <c r="H428" s="341">
        <f t="shared" si="175"/>
        <v>4622.5700000000006</v>
      </c>
      <c r="I428" s="93">
        <f>SUM('3:11'!I428)</f>
        <v>83.5</v>
      </c>
      <c r="J428" s="31">
        <f t="array" ref="J428">IF(ISERROR(G428/I428),"",G428/I428)</f>
        <v>11.005988023952096</v>
      </c>
      <c r="K428" s="35">
        <f t="array" ref="K428">IF(ISERROR(G428/L428),"",G428/L428)</f>
        <v>98.817204301075265</v>
      </c>
      <c r="L428" s="87">
        <v>9.3000000000000007</v>
      </c>
      <c r="M428" s="36">
        <f t="shared" si="172"/>
        <v>-15.317204301075265</v>
      </c>
      <c r="N428" s="31">
        <f t="shared" si="173"/>
        <v>0</v>
      </c>
      <c r="O428" s="93">
        <f>SUM('3:11'!O428)</f>
        <v>0</v>
      </c>
      <c r="P428" s="93">
        <f>SUM('3:11'!P428)</f>
        <v>0</v>
      </c>
      <c r="Q428" s="93">
        <f>SUM('3:11'!Q428)</f>
        <v>0</v>
      </c>
      <c r="R428" s="93">
        <f>SUM('3:11'!R428)</f>
        <v>0</v>
      </c>
      <c r="S428" s="93">
        <f>SUM('3:11'!S428)</f>
        <v>0</v>
      </c>
      <c r="T428" s="93">
        <f>SUM('3:11'!T428)</f>
        <v>0</v>
      </c>
      <c r="U428" s="93">
        <f>SUM('3:11'!U428)</f>
        <v>0</v>
      </c>
      <c r="V428" s="206">
        <f t="shared" si="174"/>
        <v>0</v>
      </c>
      <c r="W428" s="33">
        <f t="shared" si="171"/>
        <v>0</v>
      </c>
      <c r="X428" s="93">
        <f>SUM('3:11'!X428)</f>
        <v>0</v>
      </c>
      <c r="Y428" s="93">
        <f>SUM('3:11'!Y428)</f>
        <v>0</v>
      </c>
      <c r="Z428" s="93">
        <f>SUM('3:11'!Z428)</f>
        <v>0</v>
      </c>
      <c r="AA428" s="93">
        <f>SUM('3:11'!AA428)</f>
        <v>0</v>
      </c>
      <c r="AB428" s="73"/>
      <c r="AC428" s="54"/>
      <c r="AD428" s="34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01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SUM('3:11'!G429)</f>
        <v>780</v>
      </c>
      <c r="H429" s="341">
        <f t="shared" si="175"/>
        <v>3923.4</v>
      </c>
      <c r="I429" s="93">
        <f>SUM('3:11'!I429)</f>
        <v>55.5</v>
      </c>
      <c r="J429" s="31">
        <f t="array" ref="J429">IF(ISERROR(G429/I429),"",G429/I429)</f>
        <v>14.054054054054054</v>
      </c>
      <c r="K429" s="35">
        <f t="array" ref="K429">IF(ISERROR(G429/L429),"",G429/L429)</f>
        <v>83.870967741935473</v>
      </c>
      <c r="L429" s="87">
        <v>9.3000000000000007</v>
      </c>
      <c r="M429" s="36">
        <f t="shared" si="172"/>
        <v>-28.370967741935473</v>
      </c>
      <c r="N429" s="31">
        <f t="shared" si="173"/>
        <v>0</v>
      </c>
      <c r="O429" s="93">
        <f>SUM('3:11'!O429)</f>
        <v>0</v>
      </c>
      <c r="P429" s="93">
        <f>SUM('3:11'!P429)</f>
        <v>0</v>
      </c>
      <c r="Q429" s="93">
        <f>SUM('3:11'!Q429)</f>
        <v>0</v>
      </c>
      <c r="R429" s="93">
        <f>SUM('3:11'!R429)</f>
        <v>0</v>
      </c>
      <c r="S429" s="93">
        <f>SUM('3:11'!S429)</f>
        <v>0</v>
      </c>
      <c r="T429" s="93">
        <f>SUM('3:11'!T429)</f>
        <v>0</v>
      </c>
      <c r="U429" s="93">
        <f>SUM('3:11'!U429)</f>
        <v>0</v>
      </c>
      <c r="V429" s="206">
        <f t="shared" si="174"/>
        <v>0</v>
      </c>
      <c r="W429" s="33">
        <f t="shared" si="171"/>
        <v>0</v>
      </c>
      <c r="X429" s="93">
        <f>SUM('3:11'!X429)</f>
        <v>0</v>
      </c>
      <c r="Y429" s="93">
        <f>SUM('3:11'!Y429)</f>
        <v>0</v>
      </c>
      <c r="Z429" s="93">
        <f>SUM('3:11'!Z429)</f>
        <v>0</v>
      </c>
      <c r="AA429" s="93">
        <f>SUM('3:11'!AA429)</f>
        <v>0</v>
      </c>
      <c r="AB429" s="73"/>
      <c r="AC429" s="54"/>
      <c r="AD429" s="34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01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SUM('3:11'!G430)</f>
        <v>0</v>
      </c>
      <c r="H430" s="341">
        <f t="shared" si="175"/>
        <v>0</v>
      </c>
      <c r="I430" s="93">
        <f>SUM('3:11'!I430)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SUM('3:11'!O430)</f>
        <v>0</v>
      </c>
      <c r="P430" s="93">
        <f>SUM('3:11'!P430)</f>
        <v>0</v>
      </c>
      <c r="Q430" s="93">
        <f>SUM('3:11'!Q430)</f>
        <v>0</v>
      </c>
      <c r="R430" s="93">
        <f>SUM('3:11'!R430)</f>
        <v>0</v>
      </c>
      <c r="S430" s="93">
        <f>SUM('3:11'!S430)</f>
        <v>0</v>
      </c>
      <c r="T430" s="93">
        <f>SUM('3:11'!T430)</f>
        <v>0</v>
      </c>
      <c r="U430" s="93">
        <f>SUM('3:11'!U430)</f>
        <v>0</v>
      </c>
      <c r="V430" s="207"/>
      <c r="W430" s="33"/>
      <c r="X430" s="93">
        <f>SUM('3:11'!X430)</f>
        <v>0</v>
      </c>
      <c r="Y430" s="93">
        <f>SUM('3:11'!Y430)</f>
        <v>0</v>
      </c>
      <c r="Z430" s="93">
        <f>SUM('3:11'!Z430)</f>
        <v>0</v>
      </c>
      <c r="AA430" s="93">
        <f>SUM('3:11'!AA430)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06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SUM('3:11'!G431)</f>
        <v>0</v>
      </c>
      <c r="H431" s="341">
        <f t="shared" si="175"/>
        <v>0</v>
      </c>
      <c r="I431" s="93">
        <f>SUM('3:11'!I431)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SUM('3:11'!O431)</f>
        <v>0</v>
      </c>
      <c r="P431" s="93">
        <f>SUM('3:11'!P431)</f>
        <v>0</v>
      </c>
      <c r="Q431" s="93">
        <f>SUM('3:11'!Q431)</f>
        <v>0</v>
      </c>
      <c r="R431" s="93">
        <f>SUM('3:11'!R431)</f>
        <v>0</v>
      </c>
      <c r="S431" s="93">
        <f>SUM('3:11'!S431)</f>
        <v>0</v>
      </c>
      <c r="T431" s="93">
        <f>SUM('3:11'!T431)</f>
        <v>0</v>
      </c>
      <c r="U431" s="93">
        <f>SUM('3:11'!U431)</f>
        <v>0</v>
      </c>
      <c r="V431" s="207">
        <f>SUM(X431:AA431)</f>
        <v>0</v>
      </c>
      <c r="W431" s="33" t="str">
        <f>IF(ISERROR(V431/G431),"",V431/G431)</f>
        <v/>
      </c>
      <c r="X431" s="93">
        <f>SUM('3:11'!X431)</f>
        <v>0</v>
      </c>
      <c r="Y431" s="93">
        <f>SUM('3:11'!Y431)</f>
        <v>0</v>
      </c>
      <c r="Z431" s="93">
        <f>SUM('3:11'!Z431)</f>
        <v>0</v>
      </c>
      <c r="AA431" s="93">
        <f>SUM('3:11'!AA431)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06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SUM('3:11'!G432)</f>
        <v>0</v>
      </c>
      <c r="H432" s="341">
        <f t="shared" si="175"/>
        <v>0</v>
      </c>
      <c r="I432" s="93">
        <f>SUM('3:11'!I432)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SUM('3:11'!O432)</f>
        <v>0</v>
      </c>
      <c r="P432" s="93">
        <f>SUM('3:11'!P432)</f>
        <v>0</v>
      </c>
      <c r="Q432" s="93">
        <f>SUM('3:11'!Q432)</f>
        <v>0</v>
      </c>
      <c r="R432" s="93">
        <f>SUM('3:11'!R432)</f>
        <v>0</v>
      </c>
      <c r="S432" s="93">
        <f>SUM('3:11'!S432)</f>
        <v>0</v>
      </c>
      <c r="T432" s="93">
        <f>SUM('3:11'!T432)</f>
        <v>0</v>
      </c>
      <c r="U432" s="93">
        <f>SUM('3:11'!U432)</f>
        <v>0</v>
      </c>
      <c r="V432" s="207">
        <f>SUM(X432:AA432)</f>
        <v>0</v>
      </c>
      <c r="W432" s="33" t="str">
        <f>IF(ISERROR(V432/G432),"",V432/G432)</f>
        <v/>
      </c>
      <c r="X432" s="93">
        <f>SUM('3:11'!X432)</f>
        <v>0</v>
      </c>
      <c r="Y432" s="93">
        <f>SUM('3:11'!Y432)</f>
        <v>0</v>
      </c>
      <c r="Z432" s="93">
        <f>SUM('3:11'!Z432)</f>
        <v>0</v>
      </c>
      <c r="AA432" s="93">
        <f>SUM('3:11'!AA432)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06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SUM('3:11'!G433)</f>
        <v>0</v>
      </c>
      <c r="H433" s="341">
        <f t="shared" si="175"/>
        <v>0</v>
      </c>
      <c r="I433" s="93">
        <f>SUM('3:11'!I433)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SUM('3:11'!O433)</f>
        <v>0</v>
      </c>
      <c r="P433" s="93">
        <f>SUM('3:11'!P433)</f>
        <v>0</v>
      </c>
      <c r="Q433" s="93">
        <f>SUM('3:11'!Q433)</f>
        <v>0</v>
      </c>
      <c r="R433" s="93">
        <f>SUM('3:11'!R433)</f>
        <v>0</v>
      </c>
      <c r="S433" s="93">
        <f>SUM('3:11'!S433)</f>
        <v>0</v>
      </c>
      <c r="T433" s="93">
        <f>SUM('3:11'!T433)</f>
        <v>0</v>
      </c>
      <c r="U433" s="93">
        <f>SUM('3:11'!U433)</f>
        <v>0</v>
      </c>
      <c r="V433" s="207">
        <f>SUM(X433:AA433)</f>
        <v>0</v>
      </c>
      <c r="W433" s="33" t="str">
        <f>IF(ISERROR(V433/G433),"",V433/G433)</f>
        <v/>
      </c>
      <c r="X433" s="93">
        <f>SUM('3:11'!X433)</f>
        <v>0</v>
      </c>
      <c r="Y433" s="93">
        <f>SUM('3:11'!Y433)</f>
        <v>0</v>
      </c>
      <c r="Z433" s="93">
        <f>SUM('3:11'!Z433)</f>
        <v>0</v>
      </c>
      <c r="AA433" s="93">
        <f>SUM('3:11'!AA433)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06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SUM('3:11'!G434)</f>
        <v>0</v>
      </c>
      <c r="H434" s="341">
        <f t="shared" si="175"/>
        <v>0</v>
      </c>
      <c r="I434" s="93">
        <f>SUM('3:11'!I434)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SUM('3:11'!O434)</f>
        <v>0</v>
      </c>
      <c r="P434" s="93">
        <f>SUM('3:11'!P434)</f>
        <v>0</v>
      </c>
      <c r="Q434" s="93">
        <f>SUM('3:11'!Q434)</f>
        <v>0</v>
      </c>
      <c r="R434" s="93">
        <f>SUM('3:11'!R434)</f>
        <v>0</v>
      </c>
      <c r="S434" s="93">
        <f>SUM('3:11'!S434)</f>
        <v>0</v>
      </c>
      <c r="T434" s="93">
        <f>SUM('3:11'!T434)</f>
        <v>0</v>
      </c>
      <c r="U434" s="93">
        <f>SUM('3:11'!U434)</f>
        <v>0</v>
      </c>
      <c r="V434" s="207">
        <f>SUM(X434:AA434)</f>
        <v>0</v>
      </c>
      <c r="W434" s="33" t="str">
        <f>IF(ISERROR(V434/G434),"",V434/G434)</f>
        <v/>
      </c>
      <c r="X434" s="93">
        <f>SUM('3:11'!X434)</f>
        <v>0</v>
      </c>
      <c r="Y434" s="93">
        <f>SUM('3:11'!Y434)</f>
        <v>0</v>
      </c>
      <c r="Z434" s="93">
        <f>SUM('3:11'!Z434)</f>
        <v>0</v>
      </c>
      <c r="AA434" s="93">
        <f>SUM('3:11'!AA434)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6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SUM('3:11'!G435)</f>
        <v>0</v>
      </c>
      <c r="H435" s="341">
        <f t="shared" si="175"/>
        <v>0</v>
      </c>
      <c r="I435" s="93">
        <f>SUM('3:11'!I435)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93">
        <f>SUM('3:11'!O435)</f>
        <v>0</v>
      </c>
      <c r="P435" s="93">
        <f>SUM('3:11'!P435)</f>
        <v>0</v>
      </c>
      <c r="Q435" s="93">
        <f>SUM('3:11'!Q435)</f>
        <v>0</v>
      </c>
      <c r="R435" s="93">
        <f>SUM('3:11'!R435)</f>
        <v>0</v>
      </c>
      <c r="S435" s="93">
        <f>SUM('3:11'!S435)</f>
        <v>0</v>
      </c>
      <c r="T435" s="93">
        <f>SUM('3:11'!T435)</f>
        <v>0</v>
      </c>
      <c r="U435" s="93">
        <f>SUM('3:11'!U435)</f>
        <v>0</v>
      </c>
      <c r="V435" s="206">
        <f t="shared" ref="V435:V442" si="178">SUM(X435:AA435)</f>
        <v>0</v>
      </c>
      <c r="W435" s="33" t="str">
        <f t="shared" ref="W435:W442" si="179">IF(ISERROR(V435/G435),"",V435/G435)</f>
        <v/>
      </c>
      <c r="X435" s="93">
        <f>SUM('3:11'!X435)</f>
        <v>0</v>
      </c>
      <c r="Y435" s="93">
        <f>SUM('3:11'!Y435)</f>
        <v>0</v>
      </c>
      <c r="Z435" s="93">
        <f>SUM('3:11'!Z435)</f>
        <v>0</v>
      </c>
      <c r="AA435" s="93">
        <f>SUM('3:11'!AA435)</f>
        <v>0</v>
      </c>
      <c r="AB435" s="73"/>
      <c r="AC435" s="54"/>
      <c r="AD435" s="34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06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SUM('3:11'!G436)</f>
        <v>0</v>
      </c>
      <c r="H436" s="341">
        <f t="shared" si="175"/>
        <v>0</v>
      </c>
      <c r="I436" s="93">
        <f>SUM('3:11'!I436)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6"/>
        <v/>
      </c>
      <c r="N436" s="31">
        <f t="shared" si="177"/>
        <v>0</v>
      </c>
      <c r="O436" s="93">
        <f>SUM('3:11'!O436)</f>
        <v>0</v>
      </c>
      <c r="P436" s="93">
        <f>SUM('3:11'!P436)</f>
        <v>0</v>
      </c>
      <c r="Q436" s="93">
        <f>SUM('3:11'!Q436)</f>
        <v>0</v>
      </c>
      <c r="R436" s="93">
        <f>SUM('3:11'!R436)</f>
        <v>0</v>
      </c>
      <c r="S436" s="93">
        <f>SUM('3:11'!S436)</f>
        <v>0</v>
      </c>
      <c r="T436" s="93">
        <f>SUM('3:11'!T436)</f>
        <v>0</v>
      </c>
      <c r="U436" s="93">
        <f>SUM('3:11'!U436)</f>
        <v>0</v>
      </c>
      <c r="V436" s="206">
        <f t="shared" si="178"/>
        <v>0</v>
      </c>
      <c r="W436" s="33" t="str">
        <f t="shared" si="179"/>
        <v/>
      </c>
      <c r="X436" s="93">
        <f>SUM('3:11'!X436)</f>
        <v>0</v>
      </c>
      <c r="Y436" s="93">
        <f>SUM('3:11'!Y436)</f>
        <v>0</v>
      </c>
      <c r="Z436" s="93">
        <f>SUM('3:11'!Z436)</f>
        <v>0</v>
      </c>
      <c r="AA436" s="93">
        <f>SUM('3:11'!AA436)</f>
        <v>0</v>
      </c>
      <c r="AB436" s="73"/>
      <c r="AC436" s="54"/>
      <c r="AD436" s="34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06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SUM('3:11'!G437)</f>
        <v>0</v>
      </c>
      <c r="H437" s="341">
        <f t="shared" si="175"/>
        <v>0</v>
      </c>
      <c r="I437" s="93">
        <f>SUM('3:11'!I437)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6"/>
        <v/>
      </c>
      <c r="N437" s="31">
        <f t="shared" si="177"/>
        <v>0</v>
      </c>
      <c r="O437" s="93">
        <f>SUM('3:11'!O437)</f>
        <v>0</v>
      </c>
      <c r="P437" s="93">
        <f>SUM('3:11'!P437)</f>
        <v>0</v>
      </c>
      <c r="Q437" s="93">
        <f>SUM('3:11'!Q437)</f>
        <v>0</v>
      </c>
      <c r="R437" s="93">
        <f>SUM('3:11'!R437)</f>
        <v>0</v>
      </c>
      <c r="S437" s="93">
        <f>SUM('3:11'!S437)</f>
        <v>0</v>
      </c>
      <c r="T437" s="93">
        <f>SUM('3:11'!T437)</f>
        <v>0</v>
      </c>
      <c r="U437" s="93">
        <f>SUM('3:11'!U437)</f>
        <v>0</v>
      </c>
      <c r="V437" s="206">
        <f t="shared" si="178"/>
        <v>0</v>
      </c>
      <c r="W437" s="33" t="str">
        <f t="shared" si="179"/>
        <v/>
      </c>
      <c r="X437" s="93">
        <f>SUM('3:11'!X437)</f>
        <v>0</v>
      </c>
      <c r="Y437" s="93">
        <f>SUM('3:11'!Y437)</f>
        <v>0</v>
      </c>
      <c r="Z437" s="93">
        <f>SUM('3:11'!Z437)</f>
        <v>0</v>
      </c>
      <c r="AA437" s="93">
        <f>SUM('3:11'!AA437)</f>
        <v>0</v>
      </c>
      <c r="AB437" s="73"/>
      <c r="AC437" s="54"/>
      <c r="AD437" s="34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06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SUM('3:11'!G438)</f>
        <v>0</v>
      </c>
      <c r="H438" s="341">
        <f t="shared" si="175"/>
        <v>0</v>
      </c>
      <c r="I438" s="93">
        <f>SUM('3:11'!I438)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6"/>
        <v/>
      </c>
      <c r="N438" s="31">
        <f t="shared" si="177"/>
        <v>0</v>
      </c>
      <c r="O438" s="93">
        <f>SUM('3:11'!O438)</f>
        <v>0</v>
      </c>
      <c r="P438" s="93">
        <f>SUM('3:11'!P438)</f>
        <v>0</v>
      </c>
      <c r="Q438" s="93">
        <f>SUM('3:11'!Q438)</f>
        <v>0</v>
      </c>
      <c r="R438" s="93">
        <f>SUM('3:11'!R438)</f>
        <v>0</v>
      </c>
      <c r="S438" s="93">
        <f>SUM('3:11'!S438)</f>
        <v>0</v>
      </c>
      <c r="T438" s="93">
        <f>SUM('3:11'!T438)</f>
        <v>0</v>
      </c>
      <c r="U438" s="93">
        <f>SUM('3:11'!U438)</f>
        <v>0</v>
      </c>
      <c r="V438" s="206">
        <f t="shared" si="178"/>
        <v>0</v>
      </c>
      <c r="W438" s="33" t="str">
        <f t="shared" si="179"/>
        <v/>
      </c>
      <c r="X438" s="93">
        <f>SUM('3:11'!X438)</f>
        <v>0</v>
      </c>
      <c r="Y438" s="93">
        <f>SUM('3:11'!Y438)</f>
        <v>0</v>
      </c>
      <c r="Z438" s="93">
        <f>SUM('3:11'!Z438)</f>
        <v>0</v>
      </c>
      <c r="AA438" s="93">
        <f>SUM('3:11'!AA438)</f>
        <v>0</v>
      </c>
      <c r="AB438" s="73"/>
      <c r="AC438" s="54"/>
      <c r="AD438" s="34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06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SUM('3:11'!G439)</f>
        <v>0</v>
      </c>
      <c r="H439" s="341">
        <f t="shared" si="175"/>
        <v>0</v>
      </c>
      <c r="I439" s="93">
        <f>SUM('3:11'!I439)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6"/>
        <v>0</v>
      </c>
      <c r="N439" s="31">
        <f t="shared" si="177"/>
        <v>0</v>
      </c>
      <c r="O439" s="93">
        <f>SUM('3:11'!O439)</f>
        <v>0</v>
      </c>
      <c r="P439" s="93">
        <f>SUM('3:11'!P439)</f>
        <v>0</v>
      </c>
      <c r="Q439" s="93">
        <f>SUM('3:11'!Q439)</f>
        <v>0</v>
      </c>
      <c r="R439" s="93">
        <f>SUM('3:11'!R439)</f>
        <v>0</v>
      </c>
      <c r="S439" s="93">
        <f>SUM('3:11'!S439)</f>
        <v>0</v>
      </c>
      <c r="T439" s="93">
        <f>SUM('3:11'!T439)</f>
        <v>0</v>
      </c>
      <c r="U439" s="93">
        <f>SUM('3:11'!U439)</f>
        <v>0</v>
      </c>
      <c r="V439" s="206">
        <f t="shared" si="178"/>
        <v>0</v>
      </c>
      <c r="W439" s="33" t="str">
        <f t="shared" si="179"/>
        <v/>
      </c>
      <c r="X439" s="93">
        <f>SUM('3:11'!X439)</f>
        <v>0</v>
      </c>
      <c r="Y439" s="93">
        <f>SUM('3:11'!Y439)</f>
        <v>0</v>
      </c>
      <c r="Z439" s="93">
        <f>SUM('3:11'!Z439)</f>
        <v>0</v>
      </c>
      <c r="AA439" s="93">
        <f>SUM('3:11'!AA439)</f>
        <v>0</v>
      </c>
      <c r="AB439" s="73"/>
      <c r="AC439" s="54"/>
      <c r="AD439" s="34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6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SUM('3:11'!G440)</f>
        <v>0</v>
      </c>
      <c r="H440" s="341">
        <f t="shared" si="175"/>
        <v>0</v>
      </c>
      <c r="I440" s="93">
        <f>SUM('3:11'!I440)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6"/>
        <v>0</v>
      </c>
      <c r="N440" s="31">
        <f t="shared" si="177"/>
        <v>0</v>
      </c>
      <c r="O440" s="93">
        <f>SUM('3:11'!O440)</f>
        <v>0</v>
      </c>
      <c r="P440" s="93">
        <f>SUM('3:11'!P440)</f>
        <v>0</v>
      </c>
      <c r="Q440" s="93">
        <f>SUM('3:11'!Q440)</f>
        <v>0</v>
      </c>
      <c r="R440" s="93">
        <f>SUM('3:11'!R440)</f>
        <v>0</v>
      </c>
      <c r="S440" s="93">
        <f>SUM('3:11'!S440)</f>
        <v>0</v>
      </c>
      <c r="T440" s="93">
        <f>SUM('3:11'!T440)</f>
        <v>0</v>
      </c>
      <c r="U440" s="93">
        <f>SUM('3:11'!U440)</f>
        <v>0</v>
      </c>
      <c r="V440" s="206">
        <f t="shared" si="178"/>
        <v>0</v>
      </c>
      <c r="W440" s="33" t="str">
        <f t="shared" si="179"/>
        <v/>
      </c>
      <c r="X440" s="93">
        <f>SUM('3:11'!X440)</f>
        <v>0</v>
      </c>
      <c r="Y440" s="93">
        <f>SUM('3:11'!Y440)</f>
        <v>0</v>
      </c>
      <c r="Z440" s="93">
        <f>SUM('3:11'!Z440)</f>
        <v>0</v>
      </c>
      <c r="AA440" s="93">
        <f>SUM('3:11'!AA440)</f>
        <v>0</v>
      </c>
      <c r="AB440" s="73"/>
      <c r="AC440" s="54"/>
      <c r="AD440" s="34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6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SUM('3:11'!G441)</f>
        <v>0</v>
      </c>
      <c r="H441" s="341">
        <f t="shared" si="175"/>
        <v>0</v>
      </c>
      <c r="I441" s="93">
        <f>SUM('3:11'!I441)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6"/>
        <v>0</v>
      </c>
      <c r="N441" s="31">
        <f t="shared" si="177"/>
        <v>0</v>
      </c>
      <c r="O441" s="93">
        <f>SUM('3:11'!O441)</f>
        <v>0</v>
      </c>
      <c r="P441" s="93">
        <f>SUM('3:11'!P441)</f>
        <v>0</v>
      </c>
      <c r="Q441" s="93">
        <f>SUM('3:11'!Q441)</f>
        <v>0</v>
      </c>
      <c r="R441" s="93">
        <f>SUM('3:11'!R441)</f>
        <v>0</v>
      </c>
      <c r="S441" s="93">
        <f>SUM('3:11'!S441)</f>
        <v>0</v>
      </c>
      <c r="T441" s="93">
        <f>SUM('3:11'!T441)</f>
        <v>0</v>
      </c>
      <c r="U441" s="93">
        <f>SUM('3:11'!U441)</f>
        <v>0</v>
      </c>
      <c r="V441" s="206">
        <f t="shared" si="178"/>
        <v>0</v>
      </c>
      <c r="W441" s="33" t="str">
        <f t="shared" si="179"/>
        <v/>
      </c>
      <c r="X441" s="93">
        <f>SUM('3:11'!X441)</f>
        <v>0</v>
      </c>
      <c r="Y441" s="93">
        <f>SUM('3:11'!Y441)</f>
        <v>0</v>
      </c>
      <c r="Z441" s="93">
        <f>SUM('3:11'!Z441)</f>
        <v>0</v>
      </c>
      <c r="AA441" s="93">
        <f>SUM('3:11'!AA441)</f>
        <v>0</v>
      </c>
      <c r="AB441" s="73"/>
      <c r="AC441" s="54"/>
      <c r="AD441" s="34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6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SUM('3:11'!G442)</f>
        <v>0</v>
      </c>
      <c r="H442" s="341">
        <f t="shared" si="175"/>
        <v>0</v>
      </c>
      <c r="I442" s="93">
        <f>SUM('3:11'!I442)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6"/>
        <v>0</v>
      </c>
      <c r="N442" s="31">
        <f t="shared" si="177"/>
        <v>0</v>
      </c>
      <c r="O442" s="93">
        <f>SUM('3:11'!O442)</f>
        <v>0</v>
      </c>
      <c r="P442" s="93">
        <f>SUM('3:11'!P442)</f>
        <v>0</v>
      </c>
      <c r="Q442" s="93">
        <f>SUM('3:11'!Q442)</f>
        <v>0</v>
      </c>
      <c r="R442" s="93">
        <f>SUM('3:11'!R442)</f>
        <v>0</v>
      </c>
      <c r="S442" s="93">
        <f>SUM('3:11'!S442)</f>
        <v>0</v>
      </c>
      <c r="T442" s="93">
        <f>SUM('3:11'!T442)</f>
        <v>0</v>
      </c>
      <c r="U442" s="93">
        <f>SUM('3:11'!U442)</f>
        <v>0</v>
      </c>
      <c r="V442" s="206">
        <f t="shared" si="178"/>
        <v>0</v>
      </c>
      <c r="W442" s="33" t="str">
        <f t="shared" si="179"/>
        <v/>
      </c>
      <c r="X442" s="93">
        <f>SUM('3:11'!X442)</f>
        <v>0</v>
      </c>
      <c r="Y442" s="93">
        <f>SUM('3:11'!Y442)</f>
        <v>0</v>
      </c>
      <c r="Z442" s="93">
        <f>SUM('3:11'!Z442)</f>
        <v>0</v>
      </c>
      <c r="AA442" s="93">
        <f>SUM('3:11'!AA442)</f>
        <v>0</v>
      </c>
      <c r="AB442" s="73"/>
      <c r="AC442" s="54"/>
      <c r="AD442" s="34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1">
        <v>30400026</v>
      </c>
      <c r="B443" s="190" t="s">
        <v>394</v>
      </c>
      <c r="C443" s="187" t="s">
        <v>396</v>
      </c>
      <c r="D443" s="17">
        <v>5</v>
      </c>
      <c r="E443" s="17"/>
      <c r="F443" s="6"/>
      <c r="G443" s="93">
        <f>SUM('3:11'!G443)</f>
        <v>0</v>
      </c>
      <c r="H443" s="341">
        <f t="shared" si="175"/>
        <v>0</v>
      </c>
      <c r="I443" s="93">
        <f>SUM('3:11'!I443)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6"/>
        <v>0</v>
      </c>
      <c r="N443" s="31">
        <f t="shared" si="177"/>
        <v>0</v>
      </c>
      <c r="O443" s="93">
        <f>SUM('3:11'!O443)</f>
        <v>0</v>
      </c>
      <c r="P443" s="93">
        <f>SUM('3:11'!P443)</f>
        <v>0</v>
      </c>
      <c r="Q443" s="93">
        <f>SUM('3:11'!Q443)</f>
        <v>0</v>
      </c>
      <c r="R443" s="93">
        <f>SUM('3:11'!R443)</f>
        <v>0</v>
      </c>
      <c r="S443" s="93">
        <f>SUM('3:11'!S443)</f>
        <v>0</v>
      </c>
      <c r="T443" s="93">
        <f>SUM('3:11'!T443)</f>
        <v>0</v>
      </c>
      <c r="U443" s="93">
        <f>SUM('3:11'!U443)</f>
        <v>0</v>
      </c>
      <c r="V443" s="206"/>
      <c r="W443" s="33"/>
      <c r="X443" s="93">
        <f>SUM('3:11'!X443)</f>
        <v>0</v>
      </c>
      <c r="Y443" s="93">
        <f>SUM('3:11'!Y443)</f>
        <v>0</v>
      </c>
      <c r="Z443" s="93">
        <f>SUM('3:11'!Z443)</f>
        <v>0</v>
      </c>
      <c r="AA443" s="93">
        <f>SUM('3:11'!AA443)</f>
        <v>0</v>
      </c>
      <c r="AB443" s="73"/>
      <c r="AC443" s="54"/>
      <c r="AD443" s="34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1">
        <v>30400028</v>
      </c>
      <c r="B444" s="190" t="s">
        <v>393</v>
      </c>
      <c r="C444" s="187" t="s">
        <v>403</v>
      </c>
      <c r="D444" s="17">
        <v>5</v>
      </c>
      <c r="E444" s="17"/>
      <c r="F444" s="6"/>
      <c r="G444" s="93">
        <f>SUM('3:11'!G444)</f>
        <v>0</v>
      </c>
      <c r="H444" s="341">
        <f t="shared" si="175"/>
        <v>0</v>
      </c>
      <c r="I444" s="93">
        <f>SUM('3:11'!I444)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6"/>
        <v>0</v>
      </c>
      <c r="N444" s="31">
        <f t="shared" si="177"/>
        <v>0</v>
      </c>
      <c r="O444" s="93">
        <f>SUM('3:11'!O444)</f>
        <v>0</v>
      </c>
      <c r="P444" s="93">
        <f>SUM('3:11'!P444)</f>
        <v>0</v>
      </c>
      <c r="Q444" s="93">
        <f>SUM('3:11'!Q444)</f>
        <v>0</v>
      </c>
      <c r="R444" s="93">
        <f>SUM('3:11'!R444)</f>
        <v>0</v>
      </c>
      <c r="S444" s="93">
        <f>SUM('3:11'!S444)</f>
        <v>0</v>
      </c>
      <c r="T444" s="93">
        <f>SUM('3:11'!T444)</f>
        <v>0</v>
      </c>
      <c r="U444" s="93">
        <f>SUM('3:11'!U444)</f>
        <v>0</v>
      </c>
      <c r="V444" s="206"/>
      <c r="W444" s="33"/>
      <c r="X444" s="93">
        <f>SUM('3:11'!X444)</f>
        <v>0</v>
      </c>
      <c r="Y444" s="93">
        <f>SUM('3:11'!Y444)</f>
        <v>0</v>
      </c>
      <c r="Z444" s="93">
        <f>SUM('3:11'!Z444)</f>
        <v>0</v>
      </c>
      <c r="AA444" s="93">
        <f>SUM('3:11'!AA444)</f>
        <v>0</v>
      </c>
      <c r="AB444" s="73"/>
      <c r="AC444" s="54"/>
      <c r="AD444" s="34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1">
        <v>30400027</v>
      </c>
      <c r="B445" s="190" t="s">
        <v>404</v>
      </c>
      <c r="C445" s="187" t="s">
        <v>406</v>
      </c>
      <c r="D445" s="17">
        <v>5</v>
      </c>
      <c r="E445" s="17"/>
      <c r="F445" s="6"/>
      <c r="G445" s="93">
        <f>SUM('3:11'!G445)</f>
        <v>0</v>
      </c>
      <c r="H445" s="341">
        <f t="shared" si="175"/>
        <v>0</v>
      </c>
      <c r="I445" s="93">
        <f>SUM('3:11'!I445)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6"/>
        <v>0</v>
      </c>
      <c r="N445" s="31">
        <f t="shared" si="177"/>
        <v>0</v>
      </c>
      <c r="O445" s="93">
        <f>SUM('3:11'!O445)</f>
        <v>0</v>
      </c>
      <c r="P445" s="93">
        <f>SUM('3:11'!P445)</f>
        <v>0</v>
      </c>
      <c r="Q445" s="93">
        <f>SUM('3:11'!Q445)</f>
        <v>0</v>
      </c>
      <c r="R445" s="93">
        <f>SUM('3:11'!R445)</f>
        <v>0</v>
      </c>
      <c r="S445" s="93">
        <f>SUM('3:11'!S445)</f>
        <v>0</v>
      </c>
      <c r="T445" s="93">
        <f>SUM('3:11'!T445)</f>
        <v>0</v>
      </c>
      <c r="U445" s="93">
        <f>SUM('3:11'!U445)</f>
        <v>0</v>
      </c>
      <c r="V445" s="206"/>
      <c r="W445" s="33"/>
      <c r="X445" s="93">
        <f>SUM('3:11'!X445)</f>
        <v>0</v>
      </c>
      <c r="Y445" s="93">
        <f>SUM('3:11'!Y445)</f>
        <v>0</v>
      </c>
      <c r="Z445" s="93">
        <f>SUM('3:11'!Z445)</f>
        <v>0</v>
      </c>
      <c r="AA445" s="93">
        <f>SUM('3:11'!AA445)</f>
        <v>0</v>
      </c>
      <c r="AB445" s="73"/>
      <c r="AC445" s="54"/>
      <c r="AD445" s="34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1"/>
      <c r="B446" s="61" t="s">
        <v>352</v>
      </c>
      <c r="C446" s="187" t="s">
        <v>373</v>
      </c>
      <c r="D446" s="17">
        <v>5</v>
      </c>
      <c r="E446" s="17"/>
      <c r="F446" s="6"/>
      <c r="G446" s="93">
        <f>SUM('3:11'!G446)</f>
        <v>0</v>
      </c>
      <c r="H446" s="341">
        <f t="shared" si="175"/>
        <v>0</v>
      </c>
      <c r="I446" s="93">
        <f>SUM('3:11'!I446)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6"/>
        <v>0</v>
      </c>
      <c r="N446" s="31">
        <f t="shared" si="177"/>
        <v>0</v>
      </c>
      <c r="O446" s="93">
        <f>SUM('3:11'!O446)</f>
        <v>0</v>
      </c>
      <c r="P446" s="93">
        <f>SUM('3:11'!P446)</f>
        <v>0</v>
      </c>
      <c r="Q446" s="93">
        <f>SUM('3:11'!Q446)</f>
        <v>0</v>
      </c>
      <c r="R446" s="93">
        <f>SUM('3:11'!R446)</f>
        <v>0</v>
      </c>
      <c r="S446" s="93">
        <f>SUM('3:11'!S446)</f>
        <v>0</v>
      </c>
      <c r="T446" s="93">
        <f>SUM('3:11'!T446)</f>
        <v>0</v>
      </c>
      <c r="U446" s="93">
        <f>SUM('3:11'!U446)</f>
        <v>0</v>
      </c>
      <c r="V446" s="206"/>
      <c r="W446" s="33"/>
      <c r="X446" s="93">
        <f>SUM('3:11'!X446)</f>
        <v>0</v>
      </c>
      <c r="Y446" s="93">
        <f>SUM('3:11'!Y446)</f>
        <v>0</v>
      </c>
      <c r="Z446" s="93">
        <f>SUM('3:11'!Z446)</f>
        <v>0</v>
      </c>
      <c r="AA446" s="93">
        <f>SUM('3:11'!AA446)</f>
        <v>0</v>
      </c>
      <c r="AB446" s="73"/>
      <c r="AC446" s="54"/>
      <c r="AD446" s="34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1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93">
        <f>SUM('3:11'!G447)</f>
        <v>0</v>
      </c>
      <c r="H447" s="341">
        <f t="shared" si="175"/>
        <v>0</v>
      </c>
      <c r="I447" s="93">
        <f>SUM('3:11'!I447)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SUM('3:11'!O447)</f>
        <v>0</v>
      </c>
      <c r="P447" s="93">
        <f>SUM('3:11'!P447)</f>
        <v>0</v>
      </c>
      <c r="Q447" s="93">
        <f>SUM('3:11'!Q447)</f>
        <v>0</v>
      </c>
      <c r="R447" s="93">
        <f>SUM('3:11'!R447)</f>
        <v>0</v>
      </c>
      <c r="S447" s="93">
        <f>SUM('3:11'!S447)</f>
        <v>0</v>
      </c>
      <c r="T447" s="93">
        <f>SUM('3:11'!T447)</f>
        <v>0</v>
      </c>
      <c r="U447" s="93">
        <f>SUM('3:11'!U447)</f>
        <v>0</v>
      </c>
      <c r="V447" s="206"/>
      <c r="W447" s="33"/>
      <c r="X447" s="93">
        <f>SUM('3:11'!X447)</f>
        <v>0</v>
      </c>
      <c r="Y447" s="93">
        <f>SUM('3:11'!Y447)</f>
        <v>0</v>
      </c>
      <c r="Z447" s="93">
        <f>SUM('3:11'!Z447)</f>
        <v>0</v>
      </c>
      <c r="AA447" s="93">
        <f>SUM('3:11'!AA447)</f>
        <v>0</v>
      </c>
      <c r="AB447" s="73"/>
      <c r="AC447" s="54"/>
      <c r="AD447" s="34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1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93">
        <f>SUM('3:11'!G448)</f>
        <v>0</v>
      </c>
      <c r="H448" s="341">
        <f t="shared" si="175"/>
        <v>0</v>
      </c>
      <c r="I448" s="93">
        <f>SUM('3:11'!I448)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SUM('3:11'!O448)</f>
        <v>0</v>
      </c>
      <c r="P448" s="93">
        <f>SUM('3:11'!P448)</f>
        <v>0</v>
      </c>
      <c r="Q448" s="93">
        <f>SUM('3:11'!Q448)</f>
        <v>0</v>
      </c>
      <c r="R448" s="93">
        <f>SUM('3:11'!R448)</f>
        <v>0</v>
      </c>
      <c r="S448" s="93">
        <f>SUM('3:11'!S448)</f>
        <v>0</v>
      </c>
      <c r="T448" s="93">
        <f>SUM('3:11'!T448)</f>
        <v>0</v>
      </c>
      <c r="U448" s="93">
        <f>SUM('3:11'!U448)</f>
        <v>0</v>
      </c>
      <c r="V448" s="206"/>
      <c r="W448" s="33"/>
      <c r="X448" s="93">
        <f>SUM('3:11'!X448)</f>
        <v>0</v>
      </c>
      <c r="Y448" s="93">
        <f>SUM('3:11'!Y448)</f>
        <v>0</v>
      </c>
      <c r="Z448" s="93">
        <f>SUM('3:11'!Z448)</f>
        <v>0</v>
      </c>
      <c r="AA448" s="93">
        <f>SUM('3:11'!AA448)</f>
        <v>0</v>
      </c>
      <c r="AB448" s="73"/>
      <c r="AC448" s="54"/>
      <c r="AD448" s="34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01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SUM('3:11'!G449)</f>
        <v>0</v>
      </c>
      <c r="H449" s="341">
        <f t="shared" si="175"/>
        <v>0</v>
      </c>
      <c r="I449" s="93">
        <f>SUM('3:11'!I449)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6"/>
        <v>0</v>
      </c>
      <c r="N449" s="31">
        <f t="shared" si="177"/>
        <v>0</v>
      </c>
      <c r="O449" s="93">
        <f>SUM('3:11'!O449)</f>
        <v>0</v>
      </c>
      <c r="P449" s="93">
        <f>SUM('3:11'!P449)</f>
        <v>0</v>
      </c>
      <c r="Q449" s="93">
        <f>SUM('3:11'!Q449)</f>
        <v>0</v>
      </c>
      <c r="R449" s="93">
        <f>SUM('3:11'!R449)</f>
        <v>0</v>
      </c>
      <c r="S449" s="93">
        <f>SUM('3:11'!S449)</f>
        <v>0</v>
      </c>
      <c r="T449" s="93">
        <f>SUM('3:11'!T449)</f>
        <v>0</v>
      </c>
      <c r="U449" s="93">
        <f>SUM('3:11'!U449)</f>
        <v>0</v>
      </c>
      <c r="V449" s="206">
        <f t="shared" ref="V449:V450" si="180">SUM(X449:AA449)</f>
        <v>0</v>
      </c>
      <c r="W449" s="33" t="str">
        <f t="shared" ref="W449:W450" si="181">IF(ISERROR(V449/G449),"",V449/G449)</f>
        <v/>
      </c>
      <c r="X449" s="93">
        <f>SUM('3:11'!X449)</f>
        <v>0</v>
      </c>
      <c r="Y449" s="93">
        <f>SUM('3:11'!Y449)</f>
        <v>0</v>
      </c>
      <c r="Z449" s="93">
        <f>SUM('3:11'!Z449)</f>
        <v>0</v>
      </c>
      <c r="AA449" s="93">
        <f>SUM('3:11'!AA449)</f>
        <v>0</v>
      </c>
      <c r="AB449" s="73"/>
      <c r="AC449" s="54"/>
      <c r="AD449" s="34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01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SUM('3:11'!G450)</f>
        <v>0</v>
      </c>
      <c r="H450" s="341">
        <f t="shared" si="175"/>
        <v>0</v>
      </c>
      <c r="I450" s="93">
        <f>SUM('3:11'!I450)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6"/>
        <v>0</v>
      </c>
      <c r="N450" s="31">
        <f t="shared" si="177"/>
        <v>0</v>
      </c>
      <c r="O450" s="93">
        <f>SUM('3:11'!O450)</f>
        <v>0</v>
      </c>
      <c r="P450" s="93">
        <f>SUM('3:11'!P450)</f>
        <v>0</v>
      </c>
      <c r="Q450" s="93">
        <f>SUM('3:11'!Q450)</f>
        <v>0</v>
      </c>
      <c r="R450" s="93">
        <f>SUM('3:11'!R450)</f>
        <v>0</v>
      </c>
      <c r="S450" s="93">
        <f>SUM('3:11'!S450)</f>
        <v>0</v>
      </c>
      <c r="T450" s="93">
        <f>SUM('3:11'!T450)</f>
        <v>0</v>
      </c>
      <c r="U450" s="93">
        <f>SUM('3:11'!U450)</f>
        <v>0</v>
      </c>
      <c r="V450" s="206">
        <f t="shared" si="180"/>
        <v>0</v>
      </c>
      <c r="W450" s="33" t="str">
        <f t="shared" si="181"/>
        <v/>
      </c>
      <c r="X450" s="93">
        <f>SUM('3:11'!X450)</f>
        <v>0</v>
      </c>
      <c r="Y450" s="93">
        <f>SUM('3:11'!Y450)</f>
        <v>0</v>
      </c>
      <c r="Z450" s="93">
        <f>SUM('3:11'!Z450)</f>
        <v>0</v>
      </c>
      <c r="AA450" s="93">
        <f>SUM('3:11'!AA450)</f>
        <v>0</v>
      </c>
      <c r="AB450" s="73"/>
      <c r="AC450" s="54"/>
      <c r="AD450" s="34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01">
        <v>30400004</v>
      </c>
      <c r="B451" s="215" t="s">
        <v>419</v>
      </c>
      <c r="C451" s="187" t="s">
        <v>420</v>
      </c>
      <c r="D451" s="17"/>
      <c r="E451" s="17"/>
      <c r="F451" s="6"/>
      <c r="G451" s="93">
        <f>SUM('3:11'!G451)</f>
        <v>0</v>
      </c>
      <c r="H451" s="341">
        <f t="shared" si="175"/>
        <v>0</v>
      </c>
      <c r="I451" s="93">
        <f>SUM('3:11'!I451)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6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73"/>
      <c r="AC451" s="54"/>
      <c r="AD451" s="34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01">
        <v>30400003</v>
      </c>
      <c r="B452" s="215" t="s">
        <v>419</v>
      </c>
      <c r="C452" s="187" t="s">
        <v>421</v>
      </c>
      <c r="D452" s="17"/>
      <c r="E452" s="17"/>
      <c r="F452" s="6"/>
      <c r="G452" s="93">
        <f>SUM('3:11'!G452)</f>
        <v>0</v>
      </c>
      <c r="H452" s="341">
        <f t="shared" si="175"/>
        <v>0</v>
      </c>
      <c r="I452" s="93">
        <f>SUM('3:11'!I452)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6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73"/>
      <c r="AC452" s="54"/>
      <c r="AD452" s="34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01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SUM('3:11'!G453)</f>
        <v>0</v>
      </c>
      <c r="H453" s="341">
        <f t="shared" si="175"/>
        <v>0</v>
      </c>
      <c r="I453" s="93">
        <f>SUM('3:11'!I453)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6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73"/>
      <c r="AC453" s="54"/>
      <c r="AD453" s="34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01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SUM('3:11'!G454)</f>
        <v>0</v>
      </c>
      <c r="H454" s="341">
        <f t="shared" si="175"/>
        <v>0</v>
      </c>
      <c r="I454" s="93">
        <f>SUM('3:11'!I454)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6"/>
        <v>0</v>
      </c>
      <c r="N454" s="31">
        <f t="shared" ref="N454:N456" si="182">SUM(O454:U454)</f>
        <v>0</v>
      </c>
      <c r="O454" s="93">
        <f>SUM('3:11'!O454)</f>
        <v>0</v>
      </c>
      <c r="P454" s="93">
        <f>SUM('3:11'!P454)</f>
        <v>0</v>
      </c>
      <c r="Q454" s="93">
        <f>SUM('3:11'!Q454)</f>
        <v>0</v>
      </c>
      <c r="R454" s="93">
        <f>SUM('3:11'!R454)</f>
        <v>0</v>
      </c>
      <c r="S454" s="93">
        <f>SUM('3:11'!S454)</f>
        <v>0</v>
      </c>
      <c r="T454" s="93">
        <f>SUM('3:11'!T454)</f>
        <v>0</v>
      </c>
      <c r="U454" s="93">
        <f>SUM('3:11'!U454)</f>
        <v>0</v>
      </c>
      <c r="V454" s="206">
        <f t="shared" ref="V454:V456" si="183">SUM(X454:AA454)</f>
        <v>0</v>
      </c>
      <c r="W454" s="33" t="str">
        <f t="shared" ref="W454:W478" si="184">IF(ISERROR(V454/G454),"",V454/G454)</f>
        <v/>
      </c>
      <c r="X454" s="93">
        <f>SUM('3:11'!X454)</f>
        <v>0</v>
      </c>
      <c r="Y454" s="93">
        <f>SUM('3:11'!Y454)</f>
        <v>0</v>
      </c>
      <c r="Z454" s="93">
        <f>SUM('3:11'!Z454)</f>
        <v>0</v>
      </c>
      <c r="AA454" s="93">
        <f>SUM('3:11'!AA454)</f>
        <v>0</v>
      </c>
      <c r="AB454" s="73"/>
      <c r="AC454" s="54"/>
      <c r="AD454" s="34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01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SUM('3:11'!G455)</f>
        <v>0</v>
      </c>
      <c r="H455" s="341">
        <f t="shared" si="175"/>
        <v>0</v>
      </c>
      <c r="I455" s="93">
        <f>SUM('3:11'!I455)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6"/>
        <v>0</v>
      </c>
      <c r="N455" s="31">
        <f t="shared" si="182"/>
        <v>0</v>
      </c>
      <c r="O455" s="93">
        <f>SUM('3:11'!O455)</f>
        <v>0</v>
      </c>
      <c r="P455" s="93">
        <f>SUM('3:11'!P455)</f>
        <v>0</v>
      </c>
      <c r="Q455" s="93">
        <f>SUM('3:11'!Q455)</f>
        <v>0</v>
      </c>
      <c r="R455" s="93">
        <f>SUM('3:11'!R455)</f>
        <v>0</v>
      </c>
      <c r="S455" s="93">
        <f>SUM('3:11'!S455)</f>
        <v>0</v>
      </c>
      <c r="T455" s="93">
        <f>SUM('3:11'!T455)</f>
        <v>0</v>
      </c>
      <c r="U455" s="93">
        <f>SUM('3:11'!U455)</f>
        <v>0</v>
      </c>
      <c r="V455" s="206">
        <f t="shared" si="183"/>
        <v>0</v>
      </c>
      <c r="W455" s="33" t="str">
        <f t="shared" si="184"/>
        <v/>
      </c>
      <c r="X455" s="93">
        <f>SUM('3:11'!X455)</f>
        <v>0</v>
      </c>
      <c r="Y455" s="93">
        <f>SUM('3:11'!Y455)</f>
        <v>0</v>
      </c>
      <c r="Z455" s="93">
        <f>SUM('3:11'!Z455)</f>
        <v>0</v>
      </c>
      <c r="AA455" s="93">
        <f>SUM('3:11'!AA455)</f>
        <v>0</v>
      </c>
      <c r="AB455" s="73"/>
      <c r="AC455" s="54"/>
      <c r="AD455" s="34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01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SUM('3:11'!G456)</f>
        <v>0</v>
      </c>
      <c r="H456" s="341">
        <f t="shared" si="175"/>
        <v>0</v>
      </c>
      <c r="I456" s="93">
        <f>SUM('3:11'!I456)</f>
        <v>0</v>
      </c>
      <c r="J456" s="31" t="str">
        <f t="array" ref="J456">IF(ISERROR(G456/I456),"",G456/I456)</f>
        <v/>
      </c>
      <c r="K456" s="341">
        <f t="array" ref="K456">IF(ISERROR(G456/L456),"",G456/L456)</f>
        <v>0</v>
      </c>
      <c r="L456" s="87">
        <v>9</v>
      </c>
      <c r="M456" s="36">
        <f t="shared" si="176"/>
        <v>0</v>
      </c>
      <c r="N456" s="31">
        <f t="shared" si="182"/>
        <v>0</v>
      </c>
      <c r="O456" s="93">
        <f>SUM('3:11'!O456)</f>
        <v>0</v>
      </c>
      <c r="P456" s="93">
        <f>SUM('3:11'!P456)</f>
        <v>0</v>
      </c>
      <c r="Q456" s="93">
        <f>SUM('3:11'!Q456)</f>
        <v>0</v>
      </c>
      <c r="R456" s="93">
        <f>SUM('3:11'!R456)</f>
        <v>0</v>
      </c>
      <c r="S456" s="93">
        <f>SUM('3:11'!S456)</f>
        <v>0</v>
      </c>
      <c r="T456" s="93">
        <f>SUM('3:11'!T456)</f>
        <v>0</v>
      </c>
      <c r="U456" s="93">
        <f>SUM('3:11'!U456)</f>
        <v>0</v>
      </c>
      <c r="V456" s="206">
        <f t="shared" si="183"/>
        <v>0</v>
      </c>
      <c r="W456" s="33" t="str">
        <f t="shared" si="184"/>
        <v/>
      </c>
      <c r="X456" s="93">
        <f>SUM('3:11'!X456)</f>
        <v>0</v>
      </c>
      <c r="Y456" s="93">
        <f>SUM('3:11'!Y456)</f>
        <v>0</v>
      </c>
      <c r="Z456" s="93">
        <f>SUM('3:11'!Z456)</f>
        <v>0</v>
      </c>
      <c r="AA456" s="93">
        <f>SUM('3:11'!AA456)</f>
        <v>0</v>
      </c>
      <c r="AB456" s="73"/>
      <c r="AC456" s="54"/>
      <c r="AD456" s="34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593" t="s">
        <v>92</v>
      </c>
      <c r="B457" s="594"/>
      <c r="C457" s="344" t="s">
        <v>71</v>
      </c>
      <c r="D457" s="20"/>
      <c r="E457" s="20"/>
      <c r="F457" s="32"/>
      <c r="G457" s="99">
        <f>SUM(G423:G456)</f>
        <v>4816</v>
      </c>
      <c r="H457" s="30">
        <f>SUM(H423:H456)</f>
        <v>24224.480000000003</v>
      </c>
      <c r="I457" s="30">
        <f>SUM(I423:I456)</f>
        <v>430.5</v>
      </c>
      <c r="J457" s="31">
        <f t="array" ref="J457">IF(ISERROR(G457/I457),"",G457/I457)</f>
        <v>11.1869918699187</v>
      </c>
      <c r="K457" s="30">
        <f>SUM(K423:K456)</f>
        <v>527.52077223851416</v>
      </c>
      <c r="L457" s="98"/>
      <c r="M457" s="89">
        <f t="shared" ref="M457:V457" si="185">SUM(M423:M456)</f>
        <v>-97.020772238514141</v>
      </c>
      <c r="N457" s="30">
        <f t="shared" si="185"/>
        <v>0</v>
      </c>
      <c r="O457" s="91">
        <f t="shared" si="185"/>
        <v>0</v>
      </c>
      <c r="P457" s="91">
        <f t="shared" si="185"/>
        <v>0</v>
      </c>
      <c r="Q457" s="91">
        <f t="shared" si="185"/>
        <v>0</v>
      </c>
      <c r="R457" s="91">
        <f t="shared" si="185"/>
        <v>0</v>
      </c>
      <c r="S457" s="92">
        <f t="shared" si="185"/>
        <v>0</v>
      </c>
      <c r="T457" s="91">
        <f t="shared" si="185"/>
        <v>0</v>
      </c>
      <c r="U457" s="91">
        <f t="shared" si="185"/>
        <v>0</v>
      </c>
      <c r="V457" s="206">
        <f t="shared" si="185"/>
        <v>0</v>
      </c>
      <c r="W457" s="33">
        <f t="shared" si="184"/>
        <v>0</v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70"/>
      <c r="AD457" s="34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01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SUM('3:11'!G458)</f>
        <v>0</v>
      </c>
      <c r="H458" s="341">
        <f>D458*G458</f>
        <v>0</v>
      </c>
      <c r="I458" s="93">
        <f>SUM('3:11'!I458)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93">
        <f>SUM('3:11'!O458)</f>
        <v>0</v>
      </c>
      <c r="P458" s="93">
        <f>SUM('3:11'!P458)</f>
        <v>0</v>
      </c>
      <c r="Q458" s="93">
        <f>SUM('3:11'!Q458)</f>
        <v>0</v>
      </c>
      <c r="R458" s="93">
        <f>SUM('3:11'!R458)</f>
        <v>0</v>
      </c>
      <c r="S458" s="93">
        <f>SUM('3:11'!S458)</f>
        <v>0</v>
      </c>
      <c r="T458" s="93">
        <f>SUM('3:11'!T458)</f>
        <v>0</v>
      </c>
      <c r="U458" s="93">
        <f>SUM('3:11'!U458)</f>
        <v>0</v>
      </c>
      <c r="V458" s="206">
        <f t="shared" ref="V458:V472" si="188">SUM(X458:AA458)</f>
        <v>0</v>
      </c>
      <c r="W458" s="33" t="str">
        <f t="shared" si="184"/>
        <v/>
      </c>
      <c r="X458" s="93">
        <f>SUM('3:11'!X458)</f>
        <v>0</v>
      </c>
      <c r="Y458" s="93">
        <f>SUM('3:11'!Y458)</f>
        <v>0</v>
      </c>
      <c r="Z458" s="93">
        <f>SUM('3:11'!Z458)</f>
        <v>0</v>
      </c>
      <c r="AA458" s="93">
        <f>SUM('3:11'!AA458)</f>
        <v>0</v>
      </c>
      <c r="AB458" s="73"/>
      <c r="AC458" s="54"/>
      <c r="AD458" s="34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01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SUM('3:11'!G459)</f>
        <v>0</v>
      </c>
      <c r="H459" s="341">
        <f t="shared" ref="H459:H472" si="189">D459*G459</f>
        <v>0</v>
      </c>
      <c r="I459" s="93">
        <f>SUM('3:11'!I459)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6"/>
        <v>0</v>
      </c>
      <c r="N459" s="31">
        <f t="shared" si="187"/>
        <v>0</v>
      </c>
      <c r="O459" s="93">
        <f>SUM('3:11'!O459)</f>
        <v>0</v>
      </c>
      <c r="P459" s="93">
        <f>SUM('3:11'!P459)</f>
        <v>0</v>
      </c>
      <c r="Q459" s="93">
        <f>SUM('3:11'!Q459)</f>
        <v>0</v>
      </c>
      <c r="R459" s="93">
        <f>SUM('3:11'!R459)</f>
        <v>0</v>
      </c>
      <c r="S459" s="93">
        <f>SUM('3:11'!S459)</f>
        <v>0</v>
      </c>
      <c r="T459" s="93">
        <f>SUM('3:11'!T459)</f>
        <v>0</v>
      </c>
      <c r="U459" s="93">
        <f>SUM('3:11'!U459)</f>
        <v>0</v>
      </c>
      <c r="V459" s="206">
        <f t="shared" si="188"/>
        <v>0</v>
      </c>
      <c r="W459" s="33" t="str">
        <f t="shared" si="184"/>
        <v/>
      </c>
      <c r="X459" s="93">
        <f>SUM('3:11'!X459)</f>
        <v>0</v>
      </c>
      <c r="Y459" s="93">
        <f>SUM('3:11'!Y459)</f>
        <v>0</v>
      </c>
      <c r="Z459" s="93">
        <f>SUM('3:11'!Z459)</f>
        <v>0</v>
      </c>
      <c r="AA459" s="93">
        <f>SUM('3:11'!AA459)</f>
        <v>0</v>
      </c>
      <c r="AB459" s="73"/>
      <c r="AC459" s="54"/>
      <c r="AD459" s="34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01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SUM('3:11'!G460)</f>
        <v>0</v>
      </c>
      <c r="H460" s="341">
        <f t="shared" si="189"/>
        <v>0</v>
      </c>
      <c r="I460" s="93">
        <f>SUM('3:11'!I460)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6"/>
        <v>0</v>
      </c>
      <c r="N460" s="31">
        <f t="shared" si="187"/>
        <v>0</v>
      </c>
      <c r="O460" s="93">
        <f>SUM('3:11'!O460)</f>
        <v>0</v>
      </c>
      <c r="P460" s="93">
        <f>SUM('3:11'!P460)</f>
        <v>0</v>
      </c>
      <c r="Q460" s="93">
        <f>SUM('3:11'!Q460)</f>
        <v>0</v>
      </c>
      <c r="R460" s="93">
        <f>SUM('3:11'!R460)</f>
        <v>0</v>
      </c>
      <c r="S460" s="93">
        <f>SUM('3:11'!S460)</f>
        <v>0</v>
      </c>
      <c r="T460" s="93">
        <f>SUM('3:11'!T460)</f>
        <v>0</v>
      </c>
      <c r="U460" s="93">
        <f>SUM('3:11'!U460)</f>
        <v>0</v>
      </c>
      <c r="V460" s="206">
        <f t="shared" si="188"/>
        <v>0</v>
      </c>
      <c r="W460" s="33" t="str">
        <f t="shared" si="184"/>
        <v/>
      </c>
      <c r="X460" s="93">
        <f>SUM('3:11'!X460)</f>
        <v>0</v>
      </c>
      <c r="Y460" s="93">
        <f>SUM('3:11'!Y460)</f>
        <v>0</v>
      </c>
      <c r="Z460" s="93">
        <f>SUM('3:11'!Z460)</f>
        <v>0</v>
      </c>
      <c r="AA460" s="93">
        <f>SUM('3:11'!AA460)</f>
        <v>0</v>
      </c>
      <c r="AB460" s="73"/>
      <c r="AC460" s="54"/>
      <c r="AD460" s="34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01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SUM('3:11'!G461)</f>
        <v>0</v>
      </c>
      <c r="H461" s="341">
        <f t="shared" si="189"/>
        <v>0</v>
      </c>
      <c r="I461" s="93">
        <f>SUM('3:11'!I461)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6"/>
        <v>0</v>
      </c>
      <c r="N461" s="31">
        <f t="shared" si="187"/>
        <v>0</v>
      </c>
      <c r="O461" s="93">
        <f>SUM('3:11'!O461)</f>
        <v>0</v>
      </c>
      <c r="P461" s="93">
        <f>SUM('3:11'!P461)</f>
        <v>0</v>
      </c>
      <c r="Q461" s="93">
        <f>SUM('3:11'!Q461)</f>
        <v>0</v>
      </c>
      <c r="R461" s="93">
        <f>SUM('3:11'!R461)</f>
        <v>0</v>
      </c>
      <c r="S461" s="93">
        <f>SUM('3:11'!S461)</f>
        <v>0</v>
      </c>
      <c r="T461" s="93">
        <f>SUM('3:11'!T461)</f>
        <v>0</v>
      </c>
      <c r="U461" s="93">
        <f>SUM('3:11'!U461)</f>
        <v>0</v>
      </c>
      <c r="V461" s="206">
        <f t="shared" si="188"/>
        <v>0</v>
      </c>
      <c r="W461" s="33" t="str">
        <f t="shared" si="184"/>
        <v/>
      </c>
      <c r="X461" s="93">
        <f>SUM('3:11'!X461)</f>
        <v>0</v>
      </c>
      <c r="Y461" s="93">
        <f>SUM('3:11'!Y461)</f>
        <v>0</v>
      </c>
      <c r="Z461" s="93">
        <f>SUM('3:11'!Z461)</f>
        <v>0</v>
      </c>
      <c r="AA461" s="93">
        <f>SUM('3:11'!AA461)</f>
        <v>0</v>
      </c>
      <c r="AB461" s="73"/>
      <c r="AC461" s="54"/>
      <c r="AD461" s="34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01">
        <v>30100054</v>
      </c>
      <c r="B462" s="63" t="s">
        <v>95</v>
      </c>
      <c r="C462" s="342" t="s">
        <v>72</v>
      </c>
      <c r="D462" s="17">
        <v>5.03</v>
      </c>
      <c r="E462" s="17"/>
      <c r="F462" s="6"/>
      <c r="G462" s="93">
        <f>SUM('3:11'!G462)</f>
        <v>0</v>
      </c>
      <c r="H462" s="341">
        <f t="shared" si="189"/>
        <v>0</v>
      </c>
      <c r="I462" s="93">
        <f>SUM('3:11'!I462)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6"/>
        <v>0</v>
      </c>
      <c r="N462" s="31">
        <f t="shared" si="187"/>
        <v>0</v>
      </c>
      <c r="O462" s="93">
        <f>SUM('3:11'!O462)</f>
        <v>0</v>
      </c>
      <c r="P462" s="93">
        <f>SUM('3:11'!P462)</f>
        <v>0</v>
      </c>
      <c r="Q462" s="93">
        <f>SUM('3:11'!Q462)</f>
        <v>0</v>
      </c>
      <c r="R462" s="93">
        <f>SUM('3:11'!R462)</f>
        <v>0</v>
      </c>
      <c r="S462" s="93">
        <f>SUM('3:11'!S462)</f>
        <v>0</v>
      </c>
      <c r="T462" s="93">
        <f>SUM('3:11'!T462)</f>
        <v>0</v>
      </c>
      <c r="U462" s="93">
        <f>SUM('3:11'!U462)</f>
        <v>0</v>
      </c>
      <c r="V462" s="206">
        <f t="shared" si="188"/>
        <v>0</v>
      </c>
      <c r="W462" s="33" t="str">
        <f t="shared" si="184"/>
        <v/>
      </c>
      <c r="X462" s="93">
        <f>SUM('3:11'!X462)</f>
        <v>0</v>
      </c>
      <c r="Y462" s="93">
        <f>SUM('3:11'!Y462)</f>
        <v>0</v>
      </c>
      <c r="Z462" s="93">
        <f>SUM('3:11'!Z462)</f>
        <v>0</v>
      </c>
      <c r="AA462" s="93">
        <f>SUM('3:11'!AA462)</f>
        <v>0</v>
      </c>
      <c r="AB462" s="73"/>
      <c r="AC462" s="54"/>
      <c r="AD462" s="34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SUM('3:11'!G463)</f>
        <v>0</v>
      </c>
      <c r="H463" s="341">
        <f t="shared" si="189"/>
        <v>0</v>
      </c>
      <c r="I463" s="93">
        <f>SUM('3:11'!I463)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6"/>
        <v>0</v>
      </c>
      <c r="N463" s="31">
        <f t="shared" si="187"/>
        <v>0</v>
      </c>
      <c r="O463" s="93">
        <f>SUM('3:11'!O463)</f>
        <v>0</v>
      </c>
      <c r="P463" s="93">
        <f>SUM('3:11'!P463)</f>
        <v>0</v>
      </c>
      <c r="Q463" s="93">
        <f>SUM('3:11'!Q463)</f>
        <v>0</v>
      </c>
      <c r="R463" s="93">
        <f>SUM('3:11'!R463)</f>
        <v>0</v>
      </c>
      <c r="S463" s="93">
        <f>SUM('3:11'!S463)</f>
        <v>0</v>
      </c>
      <c r="T463" s="93">
        <f>SUM('3:11'!T463)</f>
        <v>0</v>
      </c>
      <c r="U463" s="93">
        <f>SUM('3:11'!U463)</f>
        <v>0</v>
      </c>
      <c r="V463" s="206">
        <f t="shared" si="188"/>
        <v>0</v>
      </c>
      <c r="W463" s="33" t="str">
        <f t="shared" si="184"/>
        <v/>
      </c>
      <c r="X463" s="93">
        <f>SUM('3:11'!X463)</f>
        <v>0</v>
      </c>
      <c r="Y463" s="93">
        <f>SUM('3:11'!Y463)</f>
        <v>0</v>
      </c>
      <c r="Z463" s="93">
        <f>SUM('3:11'!Z463)</f>
        <v>0</v>
      </c>
      <c r="AA463" s="93">
        <f>SUM('3:11'!AA463)</f>
        <v>0</v>
      </c>
      <c r="AB463" s="73"/>
      <c r="AC463" s="54"/>
      <c r="AD463" s="34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01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SUM('3:11'!G464)</f>
        <v>0</v>
      </c>
      <c r="H464" s="341">
        <f t="shared" si="189"/>
        <v>0</v>
      </c>
      <c r="I464" s="93">
        <f>SUM('3:11'!I464)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6"/>
        <v>0</v>
      </c>
      <c r="N464" s="31">
        <f t="shared" si="187"/>
        <v>0</v>
      </c>
      <c r="O464" s="93">
        <f>SUM('3:11'!O464)</f>
        <v>0</v>
      </c>
      <c r="P464" s="93">
        <f>SUM('3:11'!P464)</f>
        <v>0</v>
      </c>
      <c r="Q464" s="93">
        <f>SUM('3:11'!Q464)</f>
        <v>0</v>
      </c>
      <c r="R464" s="93">
        <f>SUM('3:11'!R464)</f>
        <v>0</v>
      </c>
      <c r="S464" s="93">
        <f>SUM('3:11'!S464)</f>
        <v>0</v>
      </c>
      <c r="T464" s="93">
        <f>SUM('3:11'!T464)</f>
        <v>0</v>
      </c>
      <c r="U464" s="93">
        <f>SUM('3:11'!U464)</f>
        <v>0</v>
      </c>
      <c r="V464" s="206">
        <f t="shared" si="188"/>
        <v>0</v>
      </c>
      <c r="W464" s="33" t="str">
        <f t="shared" si="184"/>
        <v/>
      </c>
      <c r="X464" s="93">
        <f>SUM('3:11'!X464)</f>
        <v>0</v>
      </c>
      <c r="Y464" s="93">
        <f>SUM('3:11'!Y464)</f>
        <v>0</v>
      </c>
      <c r="Z464" s="93">
        <f>SUM('3:11'!Z464)</f>
        <v>0</v>
      </c>
      <c r="AA464" s="93">
        <f>SUM('3:11'!AA464)</f>
        <v>0</v>
      </c>
      <c r="AB464" s="73"/>
      <c r="AC464" s="54"/>
      <c r="AD464" s="34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01"/>
      <c r="B465" s="63" t="s">
        <v>95</v>
      </c>
      <c r="C465" s="342" t="s">
        <v>96</v>
      </c>
      <c r="D465" s="17">
        <v>5.03</v>
      </c>
      <c r="E465" s="17"/>
      <c r="F465" s="6"/>
      <c r="G465" s="93">
        <f>SUM('3:11'!G465)</f>
        <v>0</v>
      </c>
      <c r="H465" s="341">
        <f t="shared" si="189"/>
        <v>0</v>
      </c>
      <c r="I465" s="93">
        <f>SUM('3:11'!I465)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SUM('3:11'!O465)</f>
        <v>0</v>
      </c>
      <c r="P465" s="93">
        <f>SUM('3:11'!P465)</f>
        <v>0</v>
      </c>
      <c r="Q465" s="93">
        <f>SUM('3:11'!Q465)</f>
        <v>0</v>
      </c>
      <c r="R465" s="93">
        <f>SUM('3:11'!R465)</f>
        <v>0</v>
      </c>
      <c r="S465" s="93">
        <f>SUM('3:11'!S465)</f>
        <v>0</v>
      </c>
      <c r="T465" s="93">
        <f>SUM('3:11'!T465)</f>
        <v>0</v>
      </c>
      <c r="U465" s="93">
        <f>SUM('3:11'!U465)</f>
        <v>0</v>
      </c>
      <c r="V465" s="206">
        <f t="shared" si="188"/>
        <v>0</v>
      </c>
      <c r="W465" s="33" t="str">
        <f t="shared" si="184"/>
        <v/>
      </c>
      <c r="X465" s="93">
        <f>SUM('3:11'!X465)</f>
        <v>0</v>
      </c>
      <c r="Y465" s="93">
        <f>SUM('3:11'!Y465)</f>
        <v>0</v>
      </c>
      <c r="Z465" s="93">
        <f>SUM('3:11'!Z465)</f>
        <v>0</v>
      </c>
      <c r="AA465" s="93">
        <f>SUM('3:11'!AA465)</f>
        <v>0</v>
      </c>
      <c r="AB465" s="73"/>
      <c r="AC465" s="54"/>
      <c r="AD465" s="34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01">
        <v>30101067</v>
      </c>
      <c r="B466" s="63" t="s">
        <v>97</v>
      </c>
      <c r="C466" s="342" t="s">
        <v>82</v>
      </c>
      <c r="D466" s="17">
        <v>5.03</v>
      </c>
      <c r="E466" s="17"/>
      <c r="F466" s="6"/>
      <c r="G466" s="93">
        <f>SUM('3:11'!G466)</f>
        <v>0</v>
      </c>
      <c r="H466" s="341">
        <f t="shared" si="189"/>
        <v>0</v>
      </c>
      <c r="I466" s="93">
        <f>SUM('3:11'!I466)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6"/>
        <v/>
      </c>
      <c r="N466" s="31">
        <f t="shared" si="187"/>
        <v>0</v>
      </c>
      <c r="O466" s="93">
        <f>SUM('3:11'!O466)</f>
        <v>0</v>
      </c>
      <c r="P466" s="93">
        <f>SUM('3:11'!P466)</f>
        <v>0</v>
      </c>
      <c r="Q466" s="93">
        <f>SUM('3:11'!Q466)</f>
        <v>0</v>
      </c>
      <c r="R466" s="93">
        <f>SUM('3:11'!R466)</f>
        <v>0</v>
      </c>
      <c r="S466" s="93">
        <f>SUM('3:11'!S466)</f>
        <v>0</v>
      </c>
      <c r="T466" s="93">
        <f>SUM('3:11'!T466)</f>
        <v>0</v>
      </c>
      <c r="U466" s="93">
        <f>SUM('3:11'!U466)</f>
        <v>0</v>
      </c>
      <c r="V466" s="206">
        <f t="shared" si="188"/>
        <v>0</v>
      </c>
      <c r="W466" s="33" t="str">
        <f t="shared" si="184"/>
        <v/>
      </c>
      <c r="X466" s="93">
        <f>SUM('3:11'!X466)</f>
        <v>0</v>
      </c>
      <c r="Y466" s="93">
        <f>SUM('3:11'!Y466)</f>
        <v>0</v>
      </c>
      <c r="Z466" s="93">
        <f>SUM('3:11'!Z466)</f>
        <v>0</v>
      </c>
      <c r="AA466" s="93">
        <f>SUM('3:11'!AA466)</f>
        <v>0</v>
      </c>
      <c r="AB466" s="73"/>
      <c r="AC466" s="54"/>
      <c r="AD466" s="34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01">
        <v>30101068</v>
      </c>
      <c r="B467" s="63" t="s">
        <v>97</v>
      </c>
      <c r="C467" s="342" t="s">
        <v>72</v>
      </c>
      <c r="D467" s="17">
        <v>5.03</v>
      </c>
      <c r="E467" s="17"/>
      <c r="F467" s="6"/>
      <c r="G467" s="93">
        <f>SUM('3:11'!G467)</f>
        <v>0</v>
      </c>
      <c r="H467" s="341">
        <f t="shared" si="189"/>
        <v>0</v>
      </c>
      <c r="I467" s="93">
        <f>SUM('3:11'!I467)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6"/>
        <v/>
      </c>
      <c r="N467" s="31">
        <f t="shared" si="187"/>
        <v>0</v>
      </c>
      <c r="O467" s="93">
        <f>SUM('3:11'!O467)</f>
        <v>0</v>
      </c>
      <c r="P467" s="93">
        <f>SUM('3:11'!P467)</f>
        <v>0</v>
      </c>
      <c r="Q467" s="93">
        <f>SUM('3:11'!Q467)</f>
        <v>0</v>
      </c>
      <c r="R467" s="93">
        <f>SUM('3:11'!R467)</f>
        <v>0</v>
      </c>
      <c r="S467" s="93">
        <f>SUM('3:11'!S467)</f>
        <v>0</v>
      </c>
      <c r="T467" s="93">
        <f>SUM('3:11'!T467)</f>
        <v>0</v>
      </c>
      <c r="U467" s="93">
        <f>SUM('3:11'!U467)</f>
        <v>0</v>
      </c>
      <c r="V467" s="206">
        <f t="shared" si="188"/>
        <v>0</v>
      </c>
      <c r="W467" s="33" t="str">
        <f t="shared" si="184"/>
        <v/>
      </c>
      <c r="X467" s="93">
        <f>SUM('3:11'!X467)</f>
        <v>0</v>
      </c>
      <c r="Y467" s="93">
        <f>SUM('3:11'!Y467)</f>
        <v>0</v>
      </c>
      <c r="Z467" s="93">
        <f>SUM('3:11'!Z467)</f>
        <v>0</v>
      </c>
      <c r="AA467" s="93">
        <f>SUM('3:11'!AA467)</f>
        <v>0</v>
      </c>
      <c r="AB467" s="73"/>
      <c r="AC467" s="54"/>
      <c r="AD467" s="34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01">
        <v>30101069</v>
      </c>
      <c r="B468" s="63" t="s">
        <v>97</v>
      </c>
      <c r="C468" s="342" t="s">
        <v>60</v>
      </c>
      <c r="D468" s="17">
        <v>5.03</v>
      </c>
      <c r="E468" s="17"/>
      <c r="F468" s="6"/>
      <c r="G468" s="93">
        <f>SUM('3:11'!G468)</f>
        <v>0</v>
      </c>
      <c r="H468" s="341">
        <f t="shared" si="189"/>
        <v>0</v>
      </c>
      <c r="I468" s="93">
        <f>SUM('3:11'!I468)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6"/>
        <v/>
      </c>
      <c r="N468" s="31">
        <f t="shared" si="187"/>
        <v>0</v>
      </c>
      <c r="O468" s="93">
        <f>SUM('3:11'!O468)</f>
        <v>0</v>
      </c>
      <c r="P468" s="93">
        <f>SUM('3:11'!P468)</f>
        <v>0</v>
      </c>
      <c r="Q468" s="93">
        <f>SUM('3:11'!Q468)</f>
        <v>0</v>
      </c>
      <c r="R468" s="93">
        <f>SUM('3:11'!R468)</f>
        <v>0</v>
      </c>
      <c r="S468" s="93">
        <f>SUM('3:11'!S468)</f>
        <v>0</v>
      </c>
      <c r="T468" s="93">
        <f>SUM('3:11'!T468)</f>
        <v>0</v>
      </c>
      <c r="U468" s="93">
        <f>SUM('3:11'!U468)</f>
        <v>0</v>
      </c>
      <c r="V468" s="206">
        <f t="shared" si="188"/>
        <v>0</v>
      </c>
      <c r="W468" s="33" t="str">
        <f t="shared" si="184"/>
        <v/>
      </c>
      <c r="X468" s="93">
        <f>SUM('3:11'!X468)</f>
        <v>0</v>
      </c>
      <c r="Y468" s="93">
        <f>SUM('3:11'!Y468)</f>
        <v>0</v>
      </c>
      <c r="Z468" s="93">
        <f>SUM('3:11'!Z468)</f>
        <v>0</v>
      </c>
      <c r="AA468" s="93">
        <f>SUM('3:11'!AA468)</f>
        <v>0</v>
      </c>
      <c r="AB468" s="73"/>
      <c r="AC468" s="54"/>
      <c r="AD468" s="34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01">
        <v>30101070</v>
      </c>
      <c r="B469" s="63" t="s">
        <v>97</v>
      </c>
      <c r="C469" s="342" t="s">
        <v>96</v>
      </c>
      <c r="D469" s="17">
        <v>5.03</v>
      </c>
      <c r="E469" s="17"/>
      <c r="F469" s="6"/>
      <c r="G469" s="93">
        <f>SUM('3:11'!G469)</f>
        <v>0</v>
      </c>
      <c r="H469" s="341">
        <f t="shared" si="189"/>
        <v>0</v>
      </c>
      <c r="I469" s="93">
        <f>SUM('3:11'!I469)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6"/>
        <v/>
      </c>
      <c r="N469" s="31">
        <f t="shared" si="187"/>
        <v>0</v>
      </c>
      <c r="O469" s="93">
        <f>SUM('3:11'!O469)</f>
        <v>0</v>
      </c>
      <c r="P469" s="93">
        <f>SUM('3:11'!P469)</f>
        <v>0</v>
      </c>
      <c r="Q469" s="93">
        <f>SUM('3:11'!Q469)</f>
        <v>0</v>
      </c>
      <c r="R469" s="93">
        <f>SUM('3:11'!R469)</f>
        <v>0</v>
      </c>
      <c r="S469" s="93">
        <f>SUM('3:11'!S469)</f>
        <v>0</v>
      </c>
      <c r="T469" s="93">
        <f>SUM('3:11'!T469)</f>
        <v>0</v>
      </c>
      <c r="U469" s="93">
        <f>SUM('3:11'!U469)</f>
        <v>0</v>
      </c>
      <c r="V469" s="206">
        <f t="shared" si="188"/>
        <v>0</v>
      </c>
      <c r="W469" s="33" t="str">
        <f t="shared" si="184"/>
        <v/>
      </c>
      <c r="X469" s="93">
        <f>SUM('3:11'!X469)</f>
        <v>0</v>
      </c>
      <c r="Y469" s="93">
        <f>SUM('3:11'!Y469)</f>
        <v>0</v>
      </c>
      <c r="Z469" s="93">
        <f>SUM('3:11'!Z469)</f>
        <v>0</v>
      </c>
      <c r="AA469" s="93">
        <f>SUM('3:11'!AA469)</f>
        <v>0</v>
      </c>
      <c r="AB469" s="73"/>
      <c r="AC469" s="54"/>
      <c r="AD469" s="34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01">
        <v>30101071</v>
      </c>
      <c r="B470" s="63" t="s">
        <v>97</v>
      </c>
      <c r="C470" s="342" t="s">
        <v>73</v>
      </c>
      <c r="D470" s="17">
        <v>5.03</v>
      </c>
      <c r="E470" s="17"/>
      <c r="F470" s="6"/>
      <c r="G470" s="93">
        <f>SUM('3:11'!G470)</f>
        <v>0</v>
      </c>
      <c r="H470" s="341">
        <f t="shared" si="189"/>
        <v>0</v>
      </c>
      <c r="I470" s="93">
        <f>SUM('3:11'!I470)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SUM('3:11'!O470)</f>
        <v>0</v>
      </c>
      <c r="P470" s="93">
        <f>SUM('3:11'!P470)</f>
        <v>0</v>
      </c>
      <c r="Q470" s="93">
        <f>SUM('3:11'!Q470)</f>
        <v>0</v>
      </c>
      <c r="R470" s="93">
        <f>SUM('3:11'!R470)</f>
        <v>0</v>
      </c>
      <c r="S470" s="93">
        <f>SUM('3:11'!S470)</f>
        <v>0</v>
      </c>
      <c r="T470" s="93">
        <f>SUM('3:11'!T470)</f>
        <v>0</v>
      </c>
      <c r="U470" s="93">
        <f>SUM('3:11'!U470)</f>
        <v>0</v>
      </c>
      <c r="V470" s="206">
        <f t="shared" si="188"/>
        <v>0</v>
      </c>
      <c r="W470" s="33" t="str">
        <f t="shared" si="184"/>
        <v/>
      </c>
      <c r="X470" s="93">
        <f>SUM('3:11'!X470)</f>
        <v>0</v>
      </c>
      <c r="Y470" s="93">
        <f>SUM('3:11'!Y470)</f>
        <v>0</v>
      </c>
      <c r="Z470" s="93">
        <f>SUM('3:11'!Z470)</f>
        <v>0</v>
      </c>
      <c r="AA470" s="93">
        <f>SUM('3:11'!AA470)</f>
        <v>0</v>
      </c>
      <c r="AB470" s="73"/>
      <c r="AC470" s="54"/>
      <c r="AD470" s="34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02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SUM('3:11'!G471)</f>
        <v>0</v>
      </c>
      <c r="H471" s="341">
        <f t="shared" si="189"/>
        <v>0</v>
      </c>
      <c r="I471" s="93">
        <f>SUM('3:11'!I471)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6"/>
        <v>0</v>
      </c>
      <c r="N471" s="31">
        <f t="shared" si="187"/>
        <v>0</v>
      </c>
      <c r="O471" s="93">
        <f>SUM('3:11'!O471)</f>
        <v>0</v>
      </c>
      <c r="P471" s="93">
        <f>SUM('3:11'!P471)</f>
        <v>0</v>
      </c>
      <c r="Q471" s="93">
        <f>SUM('3:11'!Q471)</f>
        <v>0</v>
      </c>
      <c r="R471" s="93">
        <f>SUM('3:11'!R471)</f>
        <v>0</v>
      </c>
      <c r="S471" s="93">
        <f>SUM('3:11'!S471)</f>
        <v>0</v>
      </c>
      <c r="T471" s="93">
        <f>SUM('3:11'!T471)</f>
        <v>0</v>
      </c>
      <c r="U471" s="93">
        <f>SUM('3:11'!U471)</f>
        <v>0</v>
      </c>
      <c r="V471" s="206">
        <f t="shared" si="188"/>
        <v>0</v>
      </c>
      <c r="W471" s="33" t="str">
        <f t="shared" si="184"/>
        <v/>
      </c>
      <c r="X471" s="93">
        <f>SUM('3:11'!X471)</f>
        <v>0</v>
      </c>
      <c r="Y471" s="93">
        <f>SUM('3:11'!Y471)</f>
        <v>0</v>
      </c>
      <c r="Z471" s="93">
        <f>SUM('3:11'!Z471)</f>
        <v>0</v>
      </c>
      <c r="AA471" s="93">
        <f>SUM('3:11'!AA471)</f>
        <v>0</v>
      </c>
      <c r="AB471" s="73"/>
      <c r="AC471" s="54"/>
      <c r="AD471" s="34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02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SUM('3:11'!G472)</f>
        <v>0</v>
      </c>
      <c r="H472" s="341">
        <f t="shared" si="189"/>
        <v>0</v>
      </c>
      <c r="I472" s="93">
        <f>SUM('3:11'!I472)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6"/>
        <v>0</v>
      </c>
      <c r="N472" s="31">
        <f t="shared" si="187"/>
        <v>0</v>
      </c>
      <c r="O472" s="93">
        <f>SUM('3:11'!O472)</f>
        <v>0</v>
      </c>
      <c r="P472" s="93">
        <f>SUM('3:11'!P472)</f>
        <v>0</v>
      </c>
      <c r="Q472" s="93">
        <f>SUM('3:11'!Q472)</f>
        <v>0</v>
      </c>
      <c r="R472" s="93">
        <f>SUM('3:11'!R472)</f>
        <v>0</v>
      </c>
      <c r="S472" s="93">
        <f>SUM('3:11'!S472)</f>
        <v>0</v>
      </c>
      <c r="T472" s="93">
        <f>SUM('3:11'!T472)</f>
        <v>0</v>
      </c>
      <c r="U472" s="93">
        <f>SUM('3:11'!U472)</f>
        <v>0</v>
      </c>
      <c r="V472" s="206">
        <f t="shared" si="188"/>
        <v>0</v>
      </c>
      <c r="W472" s="33" t="str">
        <f t="shared" si="184"/>
        <v/>
      </c>
      <c r="X472" s="93">
        <f>SUM('3:11'!X472)</f>
        <v>0</v>
      </c>
      <c r="Y472" s="93">
        <f>SUM('3:11'!Y472)</f>
        <v>0</v>
      </c>
      <c r="Z472" s="93">
        <f>SUM('3:11'!Z472)</f>
        <v>0</v>
      </c>
      <c r="AA472" s="93">
        <f>SUM('3:11'!AA472)</f>
        <v>0</v>
      </c>
      <c r="AB472" s="73"/>
      <c r="AC472" s="54"/>
      <c r="AD472" s="34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593" t="s">
        <v>99</v>
      </c>
      <c r="B473" s="594"/>
      <c r="C473" s="344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08">
        <f t="shared" si="190"/>
        <v>0</v>
      </c>
      <c r="W473" s="33" t="str">
        <f t="shared" si="184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70"/>
      <c r="AD473" s="34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02">
        <v>30400025</v>
      </c>
      <c r="B474" s="192" t="s">
        <v>423</v>
      </c>
      <c r="C474" s="16" t="s">
        <v>53</v>
      </c>
      <c r="D474" s="17">
        <v>5.04</v>
      </c>
      <c r="E474" s="17"/>
      <c r="F474" s="6"/>
      <c r="G474" s="93">
        <f>SUM('3:11'!G474)</f>
        <v>0</v>
      </c>
      <c r="H474" s="341">
        <f t="shared" ref="H474:H480" si="191">D474*G474</f>
        <v>0</v>
      </c>
      <c r="I474" s="93">
        <f>SUM('3:11'!I474)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93">
        <f>SUM('3:11'!O474)</f>
        <v>0</v>
      </c>
      <c r="P474" s="93">
        <f>SUM('3:11'!P474)</f>
        <v>0</v>
      </c>
      <c r="Q474" s="93">
        <f>SUM('3:11'!Q474)</f>
        <v>0</v>
      </c>
      <c r="R474" s="93">
        <f>SUM('3:11'!R474)</f>
        <v>0</v>
      </c>
      <c r="S474" s="93">
        <f>SUM('3:11'!S474)</f>
        <v>0</v>
      </c>
      <c r="T474" s="93">
        <f>SUM('3:11'!T474)</f>
        <v>0</v>
      </c>
      <c r="U474" s="93">
        <f>SUM('3:11'!U474)</f>
        <v>0</v>
      </c>
      <c r="V474" s="206">
        <f t="shared" ref="V474:V478" si="194">SUM(X474:AA474)</f>
        <v>0</v>
      </c>
      <c r="W474" s="33" t="str">
        <f t="shared" si="184"/>
        <v/>
      </c>
      <c r="X474" s="93">
        <f>SUM('3:11'!X474)</f>
        <v>0</v>
      </c>
      <c r="Y474" s="93">
        <f>SUM('3:11'!Y474)</f>
        <v>0</v>
      </c>
      <c r="Z474" s="93">
        <f>SUM('3:11'!Z474)</f>
        <v>0</v>
      </c>
      <c r="AA474" s="93">
        <f>SUM('3:11'!AA474)</f>
        <v>0</v>
      </c>
      <c r="AB474" s="73"/>
      <c r="AC474" s="54"/>
      <c r="AD474" s="34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2">
        <v>30400023</v>
      </c>
      <c r="B475" s="192" t="s">
        <v>423</v>
      </c>
      <c r="C475" s="16" t="s">
        <v>60</v>
      </c>
      <c r="D475" s="17">
        <v>5.04</v>
      </c>
      <c r="E475" s="17"/>
      <c r="F475" s="6"/>
      <c r="G475" s="93">
        <f>SUM('3:11'!G475)</f>
        <v>0</v>
      </c>
      <c r="H475" s="341">
        <f t="shared" si="191"/>
        <v>0</v>
      </c>
      <c r="I475" s="93">
        <f>SUM('3:11'!I475)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2"/>
        <v>0</v>
      </c>
      <c r="N475" s="31">
        <f t="shared" si="193"/>
        <v>0</v>
      </c>
      <c r="O475" s="93">
        <f>SUM('3:11'!O475)</f>
        <v>0</v>
      </c>
      <c r="P475" s="93">
        <f>SUM('3:11'!P475)</f>
        <v>0</v>
      </c>
      <c r="Q475" s="93">
        <f>SUM('3:11'!Q475)</f>
        <v>0</v>
      </c>
      <c r="R475" s="93">
        <f>SUM('3:11'!R475)</f>
        <v>0</v>
      </c>
      <c r="S475" s="93">
        <f>SUM('3:11'!S475)</f>
        <v>0</v>
      </c>
      <c r="T475" s="93">
        <f>SUM('3:11'!T475)</f>
        <v>0</v>
      </c>
      <c r="U475" s="93">
        <f>SUM('3:11'!U475)</f>
        <v>0</v>
      </c>
      <c r="V475" s="206">
        <f t="shared" si="194"/>
        <v>0</v>
      </c>
      <c r="W475" s="33" t="str">
        <f t="shared" si="184"/>
        <v/>
      </c>
      <c r="X475" s="93">
        <f>SUM('3:11'!X475)</f>
        <v>0</v>
      </c>
      <c r="Y475" s="93">
        <f>SUM('3:11'!Y475)</f>
        <v>0</v>
      </c>
      <c r="Z475" s="93">
        <f>SUM('3:11'!Z475)</f>
        <v>0</v>
      </c>
      <c r="AA475" s="93">
        <f>SUM('3:11'!AA475)</f>
        <v>0</v>
      </c>
      <c r="AB475" s="73"/>
      <c r="AC475" s="54"/>
      <c r="AD475" s="34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2">
        <v>30400024</v>
      </c>
      <c r="B476" s="192" t="s">
        <v>423</v>
      </c>
      <c r="C476" s="16" t="s">
        <v>74</v>
      </c>
      <c r="D476" s="17">
        <v>5.04</v>
      </c>
      <c r="E476" s="17"/>
      <c r="F476" s="6"/>
      <c r="G476" s="93">
        <f>SUM('3:11'!G476)</f>
        <v>0</v>
      </c>
      <c r="H476" s="341">
        <f t="shared" si="191"/>
        <v>0</v>
      </c>
      <c r="I476" s="93">
        <f>SUM('3:11'!I476)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2"/>
        <v>0</v>
      </c>
      <c r="N476" s="31">
        <f t="shared" si="193"/>
        <v>0</v>
      </c>
      <c r="O476" s="93">
        <f>SUM('3:11'!O476)</f>
        <v>0</v>
      </c>
      <c r="P476" s="93">
        <f>SUM('3:11'!P476)</f>
        <v>0</v>
      </c>
      <c r="Q476" s="93">
        <f>SUM('3:11'!Q476)</f>
        <v>0</v>
      </c>
      <c r="R476" s="93">
        <f>SUM('3:11'!R476)</f>
        <v>0</v>
      </c>
      <c r="S476" s="93">
        <f>SUM('3:11'!S476)</f>
        <v>0</v>
      </c>
      <c r="T476" s="93">
        <f>SUM('3:11'!T476)</f>
        <v>0</v>
      </c>
      <c r="U476" s="93">
        <f>SUM('3:11'!U476)</f>
        <v>0</v>
      </c>
      <c r="V476" s="206">
        <f t="shared" si="194"/>
        <v>0</v>
      </c>
      <c r="W476" s="33" t="str">
        <f t="shared" si="184"/>
        <v/>
      </c>
      <c r="X476" s="93">
        <f>SUM('3:11'!X476)</f>
        <v>0</v>
      </c>
      <c r="Y476" s="93">
        <f>SUM('3:11'!Y476)</f>
        <v>0</v>
      </c>
      <c r="Z476" s="93">
        <f>SUM('3:11'!Z476)</f>
        <v>0</v>
      </c>
      <c r="AA476" s="93">
        <f>SUM('3:11'!AA476)</f>
        <v>0</v>
      </c>
      <c r="AB476" s="73"/>
      <c r="AC476" s="54"/>
      <c r="AD476" s="34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2"/>
      <c r="B477" s="192" t="s">
        <v>423</v>
      </c>
      <c r="C477" s="16" t="s">
        <v>66</v>
      </c>
      <c r="D477" s="17">
        <v>5.04</v>
      </c>
      <c r="E477" s="17"/>
      <c r="F477" s="6"/>
      <c r="G477" s="93">
        <f>SUM('3:11'!G477)</f>
        <v>0</v>
      </c>
      <c r="H477" s="341">
        <f t="shared" si="191"/>
        <v>0</v>
      </c>
      <c r="I477" s="93">
        <f>SUM('3:11'!I477)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2"/>
        <v>0</v>
      </c>
      <c r="N477" s="31">
        <f t="shared" si="193"/>
        <v>0</v>
      </c>
      <c r="O477" s="93">
        <f>SUM('3:11'!O477)</f>
        <v>0</v>
      </c>
      <c r="P477" s="93">
        <f>SUM('3:11'!P477)</f>
        <v>0</v>
      </c>
      <c r="Q477" s="93">
        <f>SUM('3:11'!Q477)</f>
        <v>0</v>
      </c>
      <c r="R477" s="93">
        <f>SUM('3:11'!R477)</f>
        <v>0</v>
      </c>
      <c r="S477" s="93">
        <f>SUM('3:11'!S477)</f>
        <v>0</v>
      </c>
      <c r="T477" s="93">
        <f>SUM('3:11'!T477)</f>
        <v>0</v>
      </c>
      <c r="U477" s="93">
        <f>SUM('3:11'!U477)</f>
        <v>0</v>
      </c>
      <c r="V477" s="206">
        <f t="shared" si="194"/>
        <v>0</v>
      </c>
      <c r="W477" s="33" t="str">
        <f t="shared" si="184"/>
        <v/>
      </c>
      <c r="X477" s="93">
        <f>SUM('3:11'!X477)</f>
        <v>0</v>
      </c>
      <c r="Y477" s="93">
        <f>SUM('3:11'!Y477)</f>
        <v>0</v>
      </c>
      <c r="Z477" s="93">
        <f>SUM('3:11'!Z477)</f>
        <v>0</v>
      </c>
      <c r="AA477" s="93">
        <f>SUM('3:11'!AA477)</f>
        <v>0</v>
      </c>
      <c r="AB477" s="73"/>
      <c r="AC477" s="54"/>
      <c r="AD477" s="34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2"/>
      <c r="B478" s="192" t="s">
        <v>423</v>
      </c>
      <c r="C478" s="16" t="s">
        <v>101</v>
      </c>
      <c r="D478" s="17">
        <v>5.04</v>
      </c>
      <c r="E478" s="17"/>
      <c r="F478" s="6"/>
      <c r="G478" s="93">
        <f>SUM('3:11'!G478)</f>
        <v>0</v>
      </c>
      <c r="H478" s="341">
        <f t="shared" si="191"/>
        <v>0</v>
      </c>
      <c r="I478" s="93">
        <f>SUM('3:11'!I478)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2"/>
        <v>0</v>
      </c>
      <c r="N478" s="31">
        <f t="shared" si="193"/>
        <v>0</v>
      </c>
      <c r="O478" s="93">
        <f>SUM('3:11'!O478)</f>
        <v>0</v>
      </c>
      <c r="P478" s="93">
        <f>SUM('3:11'!P478)</f>
        <v>0</v>
      </c>
      <c r="Q478" s="93">
        <f>SUM('3:11'!Q478)</f>
        <v>0</v>
      </c>
      <c r="R478" s="93">
        <f>SUM('3:11'!R478)</f>
        <v>0</v>
      </c>
      <c r="S478" s="93">
        <f>SUM('3:11'!S478)</f>
        <v>0</v>
      </c>
      <c r="T478" s="93">
        <f>SUM('3:11'!T478)</f>
        <v>0</v>
      </c>
      <c r="U478" s="93">
        <f>SUM('3:11'!U478)</f>
        <v>0</v>
      </c>
      <c r="V478" s="206">
        <f t="shared" si="194"/>
        <v>0</v>
      </c>
      <c r="W478" s="33" t="str">
        <f t="shared" si="184"/>
        <v/>
      </c>
      <c r="X478" s="93">
        <f>SUM('3:11'!X478)</f>
        <v>0</v>
      </c>
      <c r="Y478" s="93">
        <f>SUM('3:11'!Y478)</f>
        <v>0</v>
      </c>
      <c r="Z478" s="93">
        <f>SUM('3:11'!Z478)</f>
        <v>0</v>
      </c>
      <c r="AA478" s="93">
        <f>SUM('3:11'!AA478)</f>
        <v>0</v>
      </c>
      <c r="AB478" s="73"/>
      <c r="AC478" s="54"/>
      <c r="AD478" s="34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2">
        <v>30400019</v>
      </c>
      <c r="B479" s="192" t="s">
        <v>440</v>
      </c>
      <c r="C479" s="187" t="s">
        <v>442</v>
      </c>
      <c r="D479" s="17">
        <v>5.04</v>
      </c>
      <c r="E479" s="17"/>
      <c r="F479" s="6"/>
      <c r="G479" s="93">
        <f>SUM('3:11'!G479)</f>
        <v>0</v>
      </c>
      <c r="H479" s="341">
        <f t="shared" si="191"/>
        <v>0</v>
      </c>
      <c r="I479" s="93">
        <f>SUM('3:11'!I479)</f>
        <v>0</v>
      </c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73"/>
      <c r="AC479" s="54"/>
      <c r="AD479" s="34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2">
        <v>30400022</v>
      </c>
      <c r="B480" s="192" t="s">
        <v>423</v>
      </c>
      <c r="C480" s="16" t="s">
        <v>55</v>
      </c>
      <c r="D480" s="17">
        <v>5.04</v>
      </c>
      <c r="E480" s="17"/>
      <c r="F480" s="6"/>
      <c r="G480" s="93">
        <f>SUM('3:11'!G480)</f>
        <v>0</v>
      </c>
      <c r="H480" s="341">
        <f t="shared" si="191"/>
        <v>0</v>
      </c>
      <c r="I480" s="93">
        <f>SUM('3:11'!I480)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93">
        <f>SUM('3:11'!O480)</f>
        <v>0</v>
      </c>
      <c r="P480" s="93">
        <f>SUM('3:11'!P480)</f>
        <v>0</v>
      </c>
      <c r="Q480" s="93">
        <f>SUM('3:11'!Q480)</f>
        <v>0</v>
      </c>
      <c r="R480" s="93">
        <f>SUM('3:11'!R480)</f>
        <v>0</v>
      </c>
      <c r="S480" s="93">
        <f>SUM('3:11'!S480)</f>
        <v>0</v>
      </c>
      <c r="T480" s="93">
        <f>SUM('3:11'!T480)</f>
        <v>0</v>
      </c>
      <c r="U480" s="93">
        <f>SUM('3:11'!U480)</f>
        <v>0</v>
      </c>
      <c r="V480" s="206">
        <f t="shared" ref="V480" si="197">SUM(X480:AA480)</f>
        <v>0</v>
      </c>
      <c r="W480" s="33" t="str">
        <f t="shared" ref="W480:W485" si="198">IF(ISERROR(V480/G480),"",V480/G480)</f>
        <v/>
      </c>
      <c r="X480" s="93">
        <f>SUM('3:11'!X480)</f>
        <v>0</v>
      </c>
      <c r="Y480" s="93">
        <f>SUM('3:11'!Y480)</f>
        <v>0</v>
      </c>
      <c r="Z480" s="93">
        <f>SUM('3:11'!Z480)</f>
        <v>0</v>
      </c>
      <c r="AA480" s="93">
        <f>SUM('3:11'!AA480)</f>
        <v>0</v>
      </c>
      <c r="AB480" s="73"/>
      <c r="AC480" s="54"/>
      <c r="AD480" s="34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593" t="s">
        <v>102</v>
      </c>
      <c r="B481" s="594"/>
      <c r="C481" s="344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98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70"/>
      <c r="AD481" s="34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1">
        <v>30700013</v>
      </c>
      <c r="B482" s="64" t="s">
        <v>103</v>
      </c>
      <c r="C482" s="337"/>
      <c r="D482" s="17">
        <v>3.65</v>
      </c>
      <c r="E482" s="17"/>
      <c r="F482" s="53"/>
      <c r="G482" s="93">
        <f>SUM('3:11'!G482)</f>
        <v>0</v>
      </c>
      <c r="H482" s="341">
        <f>D482*G482</f>
        <v>0</v>
      </c>
      <c r="I482" s="93">
        <f>SUM('3:11'!I482)</f>
        <v>0</v>
      </c>
      <c r="J482" s="31" t="str">
        <f t="array" ref="J482">IF(ISERROR(G482/I482),"",G482/I482)</f>
        <v/>
      </c>
      <c r="K482" s="341">
        <f t="array" ref="K482">IF(ISERROR(G482/L482),"",G482/L482)</f>
        <v>0</v>
      </c>
      <c r="L482" s="87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93">
        <f>SUM('3:11'!O482)</f>
        <v>0</v>
      </c>
      <c r="P482" s="93">
        <f>SUM('3:11'!P482)</f>
        <v>0</v>
      </c>
      <c r="Q482" s="93">
        <f>SUM('3:11'!Q482)</f>
        <v>0</v>
      </c>
      <c r="R482" s="93">
        <f>SUM('3:11'!R482)</f>
        <v>0</v>
      </c>
      <c r="S482" s="93">
        <f>SUM('3:11'!S482)</f>
        <v>0</v>
      </c>
      <c r="T482" s="93">
        <f>SUM('3:11'!T482)</f>
        <v>0</v>
      </c>
      <c r="U482" s="93">
        <f>SUM('3:11'!U482)</f>
        <v>0</v>
      </c>
      <c r="V482" s="206">
        <f t="shared" ref="V482:V485" si="201">SUM(X482:AA482)</f>
        <v>0</v>
      </c>
      <c r="W482" s="33" t="str">
        <f t="shared" si="198"/>
        <v/>
      </c>
      <c r="X482" s="93">
        <f>SUM('3:11'!X482)</f>
        <v>0</v>
      </c>
      <c r="Y482" s="93">
        <f>SUM('3:11'!Y482)</f>
        <v>0</v>
      </c>
      <c r="Z482" s="93">
        <f>SUM('3:11'!Z482)</f>
        <v>0</v>
      </c>
      <c r="AA482" s="93">
        <f>SUM('3:11'!AA482)</f>
        <v>0</v>
      </c>
      <c r="AB482" s="73"/>
      <c r="AC482" s="54"/>
      <c r="AD482" s="34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1">
        <v>30700014</v>
      </c>
      <c r="B483" s="64" t="s">
        <v>0</v>
      </c>
      <c r="C483" s="337"/>
      <c r="D483" s="17">
        <v>6.58</v>
      </c>
      <c r="E483" s="17"/>
      <c r="F483" s="6"/>
      <c r="G483" s="93">
        <f>SUM('3:11'!G483)</f>
        <v>0</v>
      </c>
      <c r="H483" s="341">
        <f t="shared" ref="H483:H496" si="202">D483*G483</f>
        <v>0</v>
      </c>
      <c r="I483" s="93">
        <f>SUM('3:11'!I483)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9"/>
        <v>0</v>
      </c>
      <c r="N483" s="31">
        <f t="shared" si="200"/>
        <v>0</v>
      </c>
      <c r="O483" s="93">
        <f>SUM('3:11'!O483)</f>
        <v>0</v>
      </c>
      <c r="P483" s="93">
        <f>SUM('3:11'!P483)</f>
        <v>0</v>
      </c>
      <c r="Q483" s="93">
        <f>SUM('3:11'!Q483)</f>
        <v>0</v>
      </c>
      <c r="R483" s="93">
        <f>SUM('3:11'!R483)</f>
        <v>0</v>
      </c>
      <c r="S483" s="93">
        <f>SUM('3:11'!S483)</f>
        <v>0</v>
      </c>
      <c r="T483" s="93">
        <f>SUM('3:11'!T483)</f>
        <v>0</v>
      </c>
      <c r="U483" s="93">
        <f>SUM('3:11'!U483)</f>
        <v>0</v>
      </c>
      <c r="V483" s="206">
        <f t="shared" si="201"/>
        <v>0</v>
      </c>
      <c r="W483" s="33" t="str">
        <f t="shared" si="198"/>
        <v/>
      </c>
      <c r="X483" s="93">
        <f>SUM('3:11'!X483)</f>
        <v>0</v>
      </c>
      <c r="Y483" s="93">
        <f>SUM('3:11'!Y483)</f>
        <v>0</v>
      </c>
      <c r="Z483" s="93">
        <f>SUM('3:11'!Z483)</f>
        <v>0</v>
      </c>
      <c r="AA483" s="93">
        <f>SUM('3:11'!AA483)</f>
        <v>0</v>
      </c>
      <c r="AB483" s="73"/>
      <c r="AC483" s="54"/>
      <c r="AD483" s="34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1">
        <v>30700016</v>
      </c>
      <c r="B484" s="64" t="s">
        <v>1</v>
      </c>
      <c r="C484" s="337"/>
      <c r="D484" s="17">
        <v>7.8</v>
      </c>
      <c r="E484" s="17"/>
      <c r="F484" s="6"/>
      <c r="G484" s="93">
        <f>SUM('3:11'!G484)</f>
        <v>0</v>
      </c>
      <c r="H484" s="341">
        <f t="shared" si="202"/>
        <v>0</v>
      </c>
      <c r="I484" s="93">
        <f>SUM('3:11'!I484)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9"/>
        <v>0</v>
      </c>
      <c r="N484" s="31">
        <f t="shared" si="200"/>
        <v>0</v>
      </c>
      <c r="O484" s="93">
        <f>SUM('3:11'!O484)</f>
        <v>0</v>
      </c>
      <c r="P484" s="93">
        <f>SUM('3:11'!P484)</f>
        <v>0</v>
      </c>
      <c r="Q484" s="93">
        <f>SUM('3:11'!Q484)</f>
        <v>0</v>
      </c>
      <c r="R484" s="93">
        <f>SUM('3:11'!R484)</f>
        <v>0</v>
      </c>
      <c r="S484" s="93">
        <f>SUM('3:11'!S484)</f>
        <v>0</v>
      </c>
      <c r="T484" s="93">
        <f>SUM('3:11'!T484)</f>
        <v>0</v>
      </c>
      <c r="U484" s="93">
        <f>SUM('3:11'!U484)</f>
        <v>0</v>
      </c>
      <c r="V484" s="206">
        <f t="shared" si="201"/>
        <v>0</v>
      </c>
      <c r="W484" s="33" t="str">
        <f t="shared" si="198"/>
        <v/>
      </c>
      <c r="X484" s="93">
        <f>SUM('3:11'!X484)</f>
        <v>0</v>
      </c>
      <c r="Y484" s="93">
        <f>SUM('3:11'!Y484)</f>
        <v>0</v>
      </c>
      <c r="Z484" s="93">
        <f>SUM('3:11'!Z484)</f>
        <v>0</v>
      </c>
      <c r="AA484" s="93">
        <f>SUM('3:11'!AA484)</f>
        <v>0</v>
      </c>
      <c r="AB484" s="73"/>
      <c r="AC484" s="54"/>
      <c r="AD484" s="34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1">
        <v>30700017</v>
      </c>
      <c r="B485" s="64" t="s">
        <v>2</v>
      </c>
      <c r="C485" s="337"/>
      <c r="D485" s="17">
        <v>4.4000000000000004</v>
      </c>
      <c r="E485" s="17"/>
      <c r="F485" s="6"/>
      <c r="G485" s="93">
        <f>SUM('3:11'!G485)</f>
        <v>0</v>
      </c>
      <c r="H485" s="341">
        <f t="shared" si="202"/>
        <v>0</v>
      </c>
      <c r="I485" s="93">
        <f>SUM('3:11'!I485)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9"/>
        <v>0</v>
      </c>
      <c r="N485" s="31">
        <f t="shared" si="200"/>
        <v>0</v>
      </c>
      <c r="O485" s="93">
        <f>SUM('3:11'!O485)</f>
        <v>0</v>
      </c>
      <c r="P485" s="93">
        <f>SUM('3:11'!P485)</f>
        <v>0</v>
      </c>
      <c r="Q485" s="93">
        <f>SUM('3:11'!Q485)</f>
        <v>0</v>
      </c>
      <c r="R485" s="93">
        <f>SUM('3:11'!R485)</f>
        <v>0</v>
      </c>
      <c r="S485" s="93">
        <f>SUM('3:11'!S485)</f>
        <v>0</v>
      </c>
      <c r="T485" s="93">
        <f>SUM('3:11'!T485)</f>
        <v>0</v>
      </c>
      <c r="U485" s="93">
        <f>SUM('3:11'!U485)</f>
        <v>0</v>
      </c>
      <c r="V485" s="206">
        <f t="shared" si="201"/>
        <v>0</v>
      </c>
      <c r="W485" s="33" t="str">
        <f t="shared" si="198"/>
        <v/>
      </c>
      <c r="X485" s="93">
        <f>SUM('3:11'!X485)</f>
        <v>0</v>
      </c>
      <c r="Y485" s="93">
        <f>SUM('3:11'!Y485)</f>
        <v>0</v>
      </c>
      <c r="Z485" s="93">
        <f>SUM('3:11'!Z485)</f>
        <v>0</v>
      </c>
      <c r="AA485" s="93">
        <f>SUM('3:11'!AA485)</f>
        <v>0</v>
      </c>
      <c r="AB485" s="73"/>
      <c r="AC485" s="54"/>
      <c r="AD485" s="34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1"/>
      <c r="B486" s="64" t="s">
        <v>358</v>
      </c>
      <c r="C486" s="188" t="s">
        <v>376</v>
      </c>
      <c r="D486" s="17"/>
      <c r="E486" s="17"/>
      <c r="F486" s="6"/>
      <c r="G486" s="93">
        <f>SUM('3:11'!G486)</f>
        <v>0</v>
      </c>
      <c r="H486" s="341">
        <f t="shared" si="202"/>
        <v>0</v>
      </c>
      <c r="I486" s="93">
        <f>SUM('3:11'!I486)</f>
        <v>0</v>
      </c>
      <c r="J486" s="31"/>
      <c r="K486" s="35"/>
      <c r="L486" s="87"/>
      <c r="M486" s="36"/>
      <c r="N486" s="31"/>
      <c r="O486" s="93">
        <f>SUM('3:11'!O486)</f>
        <v>0</v>
      </c>
      <c r="P486" s="93">
        <f>SUM('3:11'!P486)</f>
        <v>0</v>
      </c>
      <c r="Q486" s="93">
        <f>SUM('3:11'!Q486)</f>
        <v>0</v>
      </c>
      <c r="R486" s="93">
        <f>SUM('3:11'!R486)</f>
        <v>0</v>
      </c>
      <c r="S486" s="93">
        <f>SUM('3:11'!S486)</f>
        <v>0</v>
      </c>
      <c r="T486" s="93">
        <f>SUM('3:11'!T486)</f>
        <v>0</v>
      </c>
      <c r="U486" s="93">
        <f>SUM('3:11'!U486)</f>
        <v>0</v>
      </c>
      <c r="V486" s="206"/>
      <c r="W486" s="33"/>
      <c r="X486" s="93">
        <f>SUM('3:11'!X486)</f>
        <v>0</v>
      </c>
      <c r="Y486" s="93">
        <f>SUM('3:11'!Y486)</f>
        <v>0</v>
      </c>
      <c r="Z486" s="93">
        <f>SUM('3:11'!Z486)</f>
        <v>0</v>
      </c>
      <c r="AA486" s="93">
        <f>SUM('3:11'!AA486)</f>
        <v>0</v>
      </c>
      <c r="AB486" s="73"/>
      <c r="AC486" s="54"/>
      <c r="AD486" s="34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1">
        <v>30700001</v>
      </c>
      <c r="B487" s="191" t="s">
        <v>359</v>
      </c>
      <c r="C487" s="337"/>
      <c r="D487" s="17"/>
      <c r="E487" s="17"/>
      <c r="F487" s="6"/>
      <c r="G487" s="93">
        <f>SUM('3:11'!G487)</f>
        <v>0</v>
      </c>
      <c r="H487" s="341">
        <f t="shared" si="202"/>
        <v>0</v>
      </c>
      <c r="I487" s="93">
        <f>SUM('3:11'!I487)</f>
        <v>0</v>
      </c>
      <c r="J487" s="31"/>
      <c r="K487" s="35"/>
      <c r="L487" s="87">
        <v>6</v>
      </c>
      <c r="M487" s="36"/>
      <c r="N487" s="31"/>
      <c r="O487" s="93">
        <f>SUM('3:11'!O487)</f>
        <v>0</v>
      </c>
      <c r="P487" s="93">
        <f>SUM('3:11'!P487)</f>
        <v>0</v>
      </c>
      <c r="Q487" s="93">
        <f>SUM('3:11'!Q487)</f>
        <v>0</v>
      </c>
      <c r="R487" s="93">
        <f>SUM('3:11'!R487)</f>
        <v>0</v>
      </c>
      <c r="S487" s="93">
        <f>SUM('3:11'!S487)</f>
        <v>0</v>
      </c>
      <c r="T487" s="93">
        <f>SUM('3:11'!T487)</f>
        <v>0</v>
      </c>
      <c r="U487" s="93">
        <f>SUM('3:11'!U487)</f>
        <v>0</v>
      </c>
      <c r="V487" s="206"/>
      <c r="W487" s="33"/>
      <c r="X487" s="93">
        <f>SUM('3:11'!X487)</f>
        <v>0</v>
      </c>
      <c r="Y487" s="93">
        <f>SUM('3:11'!Y487)</f>
        <v>0</v>
      </c>
      <c r="Z487" s="93">
        <f>SUM('3:11'!Z487)</f>
        <v>0</v>
      </c>
      <c r="AA487" s="93">
        <f>SUM('3:11'!AA487)</f>
        <v>0</v>
      </c>
      <c r="AB487" s="73"/>
      <c r="AC487" s="54"/>
      <c r="AD487" s="34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7"/>
      <c r="B488" s="66" t="s">
        <v>104</v>
      </c>
      <c r="C488" s="337" t="s">
        <v>53</v>
      </c>
      <c r="D488" s="17">
        <v>6.04</v>
      </c>
      <c r="E488" s="17"/>
      <c r="F488" s="6"/>
      <c r="G488" s="93">
        <f>SUM('3:11'!G488)</f>
        <v>0</v>
      </c>
      <c r="H488" s="341">
        <f t="shared" si="202"/>
        <v>0</v>
      </c>
      <c r="I488" s="93">
        <f>SUM('3:11'!I488)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93">
        <f>SUM('3:11'!O488)</f>
        <v>0</v>
      </c>
      <c r="P488" s="93">
        <f>SUM('3:11'!P488)</f>
        <v>0</v>
      </c>
      <c r="Q488" s="93">
        <f>SUM('3:11'!Q488)</f>
        <v>0</v>
      </c>
      <c r="R488" s="93">
        <f>SUM('3:11'!R488)</f>
        <v>0</v>
      </c>
      <c r="S488" s="93">
        <f>SUM('3:11'!S488)</f>
        <v>0</v>
      </c>
      <c r="T488" s="93">
        <f>SUM('3:11'!T488)</f>
        <v>0</v>
      </c>
      <c r="U488" s="93">
        <f>SUM('3:11'!U488)</f>
        <v>0</v>
      </c>
      <c r="V488" s="206">
        <f t="shared" ref="V488:V489" si="205">SUM(X488:AA488)</f>
        <v>0</v>
      </c>
      <c r="W488" s="33" t="str">
        <f t="shared" ref="W488:W489" si="206">IF(ISERROR(V488/G488),"",V488/G488)</f>
        <v/>
      </c>
      <c r="X488" s="93">
        <f>SUM('3:11'!X488)</f>
        <v>0</v>
      </c>
      <c r="Y488" s="93">
        <f>SUM('3:11'!Y488)</f>
        <v>0</v>
      </c>
      <c r="Z488" s="93">
        <f>SUM('3:11'!Z488)</f>
        <v>0</v>
      </c>
      <c r="AA488" s="93">
        <f>SUM('3:11'!AA488)</f>
        <v>0</v>
      </c>
      <c r="AB488" s="73"/>
      <c r="AC488" s="54"/>
      <c r="AD488" s="34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7">
        <v>30700019</v>
      </c>
      <c r="B489" s="66" t="s">
        <v>104</v>
      </c>
      <c r="C489" s="337" t="s">
        <v>60</v>
      </c>
      <c r="D489" s="17">
        <v>6.04</v>
      </c>
      <c r="E489" s="17"/>
      <c r="F489" s="6"/>
      <c r="G489" s="93">
        <f>SUM('3:11'!G489)</f>
        <v>0</v>
      </c>
      <c r="H489" s="341">
        <f t="shared" si="202"/>
        <v>0</v>
      </c>
      <c r="I489" s="93">
        <f>SUM('3:11'!I489)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3"/>
        <v>0</v>
      </c>
      <c r="N489" s="31">
        <f t="shared" si="204"/>
        <v>0</v>
      </c>
      <c r="O489" s="93">
        <f>SUM('3:11'!O489)</f>
        <v>0</v>
      </c>
      <c r="P489" s="93">
        <f>SUM('3:11'!P489)</f>
        <v>0</v>
      </c>
      <c r="Q489" s="93">
        <f>SUM('3:11'!Q489)</f>
        <v>0</v>
      </c>
      <c r="R489" s="93">
        <f>SUM('3:11'!R489)</f>
        <v>0</v>
      </c>
      <c r="S489" s="93">
        <f>SUM('3:11'!S489)</f>
        <v>0</v>
      </c>
      <c r="T489" s="93">
        <f>SUM('3:11'!T489)</f>
        <v>0</v>
      </c>
      <c r="U489" s="93">
        <f>SUM('3:11'!U489)</f>
        <v>0</v>
      </c>
      <c r="V489" s="206">
        <f t="shared" si="205"/>
        <v>0</v>
      </c>
      <c r="W489" s="33" t="str">
        <f t="shared" si="206"/>
        <v/>
      </c>
      <c r="X489" s="93">
        <f>SUM('3:11'!X489)</f>
        <v>0</v>
      </c>
      <c r="Y489" s="93">
        <f>SUM('3:11'!Y489)</f>
        <v>0</v>
      </c>
      <c r="Z489" s="93">
        <f>SUM('3:11'!Z489)</f>
        <v>0</v>
      </c>
      <c r="AA489" s="93">
        <f>SUM('3:11'!AA489)</f>
        <v>0</v>
      </c>
      <c r="AB489" s="73"/>
      <c r="AC489" s="54"/>
      <c r="AD489" s="34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07">
        <v>30601015</v>
      </c>
      <c r="B490" s="283" t="s">
        <v>443</v>
      </c>
      <c r="C490" s="337" t="s">
        <v>53</v>
      </c>
      <c r="D490" s="17"/>
      <c r="E490" s="17"/>
      <c r="F490" s="6"/>
      <c r="G490" s="93">
        <f>SUM('3:11'!G490)</f>
        <v>0</v>
      </c>
      <c r="H490" s="341">
        <f t="shared" si="202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07">
        <v>30101016</v>
      </c>
      <c r="B491" s="283" t="s">
        <v>443</v>
      </c>
      <c r="C491" s="337" t="s">
        <v>60</v>
      </c>
      <c r="D491" s="17"/>
      <c r="E491" s="17"/>
      <c r="F491" s="6"/>
      <c r="G491" s="93">
        <f>SUM('3:11'!G491)</f>
        <v>0</v>
      </c>
      <c r="H491" s="341">
        <f t="shared" si="202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SUM('3:11'!G492)</f>
        <v>0</v>
      </c>
      <c r="H492" s="341">
        <f t="shared" si="202"/>
        <v>0</v>
      </c>
      <c r="I492" s="93">
        <f>SUM('3:11'!I492)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93">
        <f>SUM('3:11'!O492)</f>
        <v>0</v>
      </c>
      <c r="P492" s="93">
        <f>SUM('3:11'!P492)</f>
        <v>0</v>
      </c>
      <c r="Q492" s="93">
        <f>SUM('3:11'!Q492)</f>
        <v>0</v>
      </c>
      <c r="R492" s="93">
        <f>SUM('3:11'!R492)</f>
        <v>0</v>
      </c>
      <c r="S492" s="93">
        <f>SUM('3:11'!S492)</f>
        <v>0</v>
      </c>
      <c r="T492" s="93">
        <f>SUM('3:11'!T492)</f>
        <v>0</v>
      </c>
      <c r="U492" s="93">
        <f>SUM('3:11'!U492)</f>
        <v>0</v>
      </c>
      <c r="V492" s="206">
        <f t="shared" ref="V492" si="209">SUM(X492:AA492)</f>
        <v>0</v>
      </c>
      <c r="W492" s="33" t="str">
        <f t="shared" ref="W492" si="210">IF(ISERROR(V492/G492),"",V492/G492)</f>
        <v/>
      </c>
      <c r="X492" s="93">
        <f>SUM('3:11'!X492)</f>
        <v>0</v>
      </c>
      <c r="Y492" s="93">
        <f>SUM('3:11'!Y492)</f>
        <v>0</v>
      </c>
      <c r="Z492" s="93">
        <f>SUM('3:11'!Z492)</f>
        <v>0</v>
      </c>
      <c r="AA492" s="93">
        <f>SUM('3:11'!AA492)</f>
        <v>0</v>
      </c>
      <c r="AB492" s="73"/>
      <c r="AC492" s="54"/>
      <c r="AD492" s="34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SUM('3:11'!G493)</f>
        <v>0</v>
      </c>
      <c r="H493" s="341">
        <f t="shared" si="202"/>
        <v>0</v>
      </c>
      <c r="I493" s="93">
        <f>SUM('3:11'!I493)</f>
        <v>0</v>
      </c>
      <c r="J493" s="31"/>
      <c r="K493" s="35"/>
      <c r="L493" s="87"/>
      <c r="M493" s="36"/>
      <c r="N493" s="31"/>
      <c r="O493" s="93">
        <f>SUM('3:11'!O493)</f>
        <v>0</v>
      </c>
      <c r="P493" s="93">
        <f>SUM('3:11'!P493)</f>
        <v>0</v>
      </c>
      <c r="Q493" s="93">
        <f>SUM('3:11'!Q493)</f>
        <v>0</v>
      </c>
      <c r="R493" s="93">
        <f>SUM('3:11'!R493)</f>
        <v>0</v>
      </c>
      <c r="S493" s="93">
        <f>SUM('3:11'!S493)</f>
        <v>0</v>
      </c>
      <c r="T493" s="93">
        <f>SUM('3:11'!T493)</f>
        <v>0</v>
      </c>
      <c r="U493" s="93">
        <f>SUM('3:11'!U493)</f>
        <v>0</v>
      </c>
      <c r="V493" s="206"/>
      <c r="W493" s="33"/>
      <c r="X493" s="93">
        <f>SUM('3:11'!X493)</f>
        <v>0</v>
      </c>
      <c r="Y493" s="93">
        <f>SUM('3:11'!Y493)</f>
        <v>0</v>
      </c>
      <c r="Z493" s="93">
        <f>SUM('3:11'!Z493)</f>
        <v>0</v>
      </c>
      <c r="AA493" s="93">
        <f>SUM('3:11'!AA493)</f>
        <v>0</v>
      </c>
      <c r="AB493" s="73"/>
      <c r="AC493" s="54"/>
      <c r="AD493" s="34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1">
        <v>30700015</v>
      </c>
      <c r="B494" s="338" t="s">
        <v>159</v>
      </c>
      <c r="C494" s="16"/>
      <c r="D494" s="17">
        <v>4.5</v>
      </c>
      <c r="E494" s="17"/>
      <c r="F494" s="6"/>
      <c r="G494" s="93">
        <f>SUM('3:11'!G494)</f>
        <v>0</v>
      </c>
      <c r="H494" s="341">
        <f t="shared" si="202"/>
        <v>0</v>
      </c>
      <c r="I494" s="93">
        <f>SUM('3:11'!I494)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73"/>
      <c r="AC494" s="54"/>
      <c r="AD494" s="34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1">
        <v>30700012</v>
      </c>
      <c r="B495" s="338" t="s">
        <v>160</v>
      </c>
      <c r="C495" s="16"/>
      <c r="D495" s="17">
        <v>4.5</v>
      </c>
      <c r="E495" s="17"/>
      <c r="F495" s="6"/>
      <c r="G495" s="93">
        <f>SUM('3:11'!G495)</f>
        <v>0</v>
      </c>
      <c r="H495" s="341">
        <f t="shared" si="202"/>
        <v>0</v>
      </c>
      <c r="I495" s="93">
        <f>SUM('3:11'!I495)</f>
        <v>0</v>
      </c>
      <c r="J495" s="31"/>
      <c r="K495" s="35"/>
      <c r="L495" s="87"/>
      <c r="M495" s="36"/>
      <c r="N495" s="31"/>
      <c r="O495" s="93">
        <f>SUM('3:11'!O495)</f>
        <v>0</v>
      </c>
      <c r="P495" s="93">
        <f>SUM('3:11'!P495)</f>
        <v>0</v>
      </c>
      <c r="Q495" s="93">
        <f>SUM('3:11'!Q495)</f>
        <v>0</v>
      </c>
      <c r="R495" s="93">
        <f>SUM('3:11'!R495)</f>
        <v>0</v>
      </c>
      <c r="S495" s="93">
        <f>SUM('3:11'!S495)</f>
        <v>0</v>
      </c>
      <c r="T495" s="93">
        <f>SUM('3:11'!T495)</f>
        <v>0</v>
      </c>
      <c r="U495" s="93">
        <f>SUM('3:11'!U495)</f>
        <v>0</v>
      </c>
      <c r="V495" s="206"/>
      <c r="W495" s="33"/>
      <c r="X495" s="93">
        <f>SUM('3:11'!X495)</f>
        <v>0</v>
      </c>
      <c r="Y495" s="93">
        <f>SUM('3:11'!Y495)</f>
        <v>0</v>
      </c>
      <c r="Z495" s="93">
        <f>SUM('3:11'!Z495)</f>
        <v>0</v>
      </c>
      <c r="AA495" s="93">
        <f>SUM('3:11'!AA495)</f>
        <v>0</v>
      </c>
      <c r="AB495" s="73"/>
      <c r="AC495" s="54"/>
      <c r="AD495" s="34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1"/>
      <c r="B496" s="338"/>
      <c r="C496" s="16"/>
      <c r="D496" s="17"/>
      <c r="E496" s="17"/>
      <c r="F496" s="6"/>
      <c r="G496" s="93">
        <f>SUM('3:11'!G496)</f>
        <v>0</v>
      </c>
      <c r="H496" s="341">
        <f t="shared" si="202"/>
        <v>0</v>
      </c>
      <c r="I496" s="93">
        <f>SUM('3:11'!I496)</f>
        <v>0</v>
      </c>
      <c r="J496" s="31"/>
      <c r="K496" s="35"/>
      <c r="L496" s="87"/>
      <c r="M496" s="36"/>
      <c r="N496" s="31"/>
      <c r="O496" s="93">
        <f>SUM('3:11'!O496)</f>
        <v>0</v>
      </c>
      <c r="P496" s="93">
        <f>SUM('3:11'!P496)</f>
        <v>0</v>
      </c>
      <c r="Q496" s="93">
        <f>SUM('3:11'!Q496)</f>
        <v>0</v>
      </c>
      <c r="R496" s="93">
        <f>SUM('3:11'!R496)</f>
        <v>0</v>
      </c>
      <c r="S496" s="93">
        <f>SUM('3:11'!S496)</f>
        <v>0</v>
      </c>
      <c r="T496" s="93">
        <f>SUM('3:11'!T496)</f>
        <v>0</v>
      </c>
      <c r="U496" s="93">
        <f>SUM('3:11'!U496)</f>
        <v>0</v>
      </c>
      <c r="V496" s="206"/>
      <c r="W496" s="33"/>
      <c r="X496" s="93">
        <f>SUM('3:11'!X496)</f>
        <v>0</v>
      </c>
      <c r="Y496" s="93">
        <f>SUM('3:11'!Y496)</f>
        <v>0</v>
      </c>
      <c r="Z496" s="93">
        <f>SUM('3:11'!Z496)</f>
        <v>0</v>
      </c>
      <c r="AA496" s="93">
        <f>SUM('3:11'!AA496)</f>
        <v>0</v>
      </c>
      <c r="AB496" s="73"/>
      <c r="AC496" s="54"/>
      <c r="AD496" s="34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593" t="s">
        <v>106</v>
      </c>
      <c r="B497" s="594"/>
      <c r="C497" s="344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11">SUM(M482:M492)</f>
        <v>0</v>
      </c>
      <c r="N497" s="20">
        <f t="shared" si="211"/>
        <v>0</v>
      </c>
      <c r="O497" s="91">
        <f t="shared" si="211"/>
        <v>0</v>
      </c>
      <c r="P497" s="91">
        <f t="shared" si="211"/>
        <v>0</v>
      </c>
      <c r="Q497" s="91">
        <f t="shared" si="211"/>
        <v>0</v>
      </c>
      <c r="R497" s="91">
        <f t="shared" si="211"/>
        <v>0</v>
      </c>
      <c r="S497" s="92">
        <f t="shared" si="211"/>
        <v>0</v>
      </c>
      <c r="T497" s="91">
        <f t="shared" si="211"/>
        <v>0</v>
      </c>
      <c r="U497" s="91">
        <f t="shared" si="211"/>
        <v>0</v>
      </c>
      <c r="V497" s="206">
        <f t="shared" si="211"/>
        <v>0</v>
      </c>
      <c r="W497" s="33" t="str">
        <f t="shared" ref="W497:W498" si="212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595" t="s">
        <v>108</v>
      </c>
      <c r="B498" s="596"/>
      <c r="C498" s="596"/>
      <c r="D498" s="596"/>
      <c r="E498" s="596"/>
      <c r="F498" s="597"/>
      <c r="G498" s="193">
        <f>SUM(G364,G422,G457,G473,G481,G497)</f>
        <v>4816</v>
      </c>
      <c r="H498" s="193">
        <f>SUM(H364,H422,H457,H473,H481,H497)</f>
        <v>24224.480000000003</v>
      </c>
      <c r="I498" s="193">
        <f>SUM(I364,I422,I457,I473,I481,I497)</f>
        <v>430.5</v>
      </c>
      <c r="J498" s="52">
        <f t="array" ref="J498">IF(ISERROR(G498/I498),"",G498/I498)</f>
        <v>11.1869918699187</v>
      </c>
      <c r="K498" s="193">
        <f>SUM(K364,K422,K457,K473,K481,K497)</f>
        <v>527.52077223851416</v>
      </c>
      <c r="L498" s="52">
        <f>IF(ISERROR(G498/K498),"",G498/K498)</f>
        <v>9.129498312575425</v>
      </c>
      <c r="M498" s="193">
        <f t="shared" ref="M498:V498" si="213">SUM(M364,M422,M457,M473,M481,M497)</f>
        <v>-97.020772238514141</v>
      </c>
      <c r="N498" s="193">
        <f t="shared" si="213"/>
        <v>0</v>
      </c>
      <c r="O498" s="193">
        <f t="shared" si="213"/>
        <v>0</v>
      </c>
      <c r="P498" s="193">
        <f t="shared" si="213"/>
        <v>0</v>
      </c>
      <c r="Q498" s="193">
        <f t="shared" si="213"/>
        <v>0</v>
      </c>
      <c r="R498" s="193">
        <f t="shared" si="213"/>
        <v>0</v>
      </c>
      <c r="S498" s="193">
        <f t="shared" si="213"/>
        <v>0</v>
      </c>
      <c r="T498" s="193">
        <f t="shared" si="213"/>
        <v>0</v>
      </c>
      <c r="U498" s="193">
        <f t="shared" si="213"/>
        <v>0</v>
      </c>
      <c r="V498" s="193">
        <f t="shared" si="213"/>
        <v>0</v>
      </c>
      <c r="W498" s="78">
        <f t="shared" si="212"/>
        <v>0</v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6"/>
      <c r="AC498" s="71"/>
      <c r="AD498" s="348"/>
      <c r="AE498" s="77"/>
      <c r="AF498" s="77"/>
      <c r="AG498" s="77"/>
      <c r="AH498" s="77"/>
      <c r="AI498" s="57"/>
      <c r="AJ498" s="57"/>
      <c r="AK498" s="57"/>
      <c r="AL498" s="598"/>
      <c r="AM498" s="598"/>
      <c r="AN498" s="598"/>
      <c r="AO498" s="598"/>
      <c r="AP498" s="598"/>
      <c r="AQ498" s="598"/>
      <c r="AR498" s="598"/>
      <c r="AS498" s="598"/>
      <c r="AT498" s="598"/>
      <c r="AU498" s="598"/>
      <c r="AV498" s="598"/>
      <c r="AW498" s="598"/>
      <c r="AX498" s="598"/>
      <c r="AY498" s="598"/>
      <c r="AZ498" s="598"/>
      <c r="BA498" s="598"/>
    </row>
    <row r="499" spans="1:53" ht="15.75" customHeight="1">
      <c r="A499" s="501" t="s">
        <v>503</v>
      </c>
      <c r="B499" s="339" t="s">
        <v>110</v>
      </c>
      <c r="C499" s="576" t="s">
        <v>111</v>
      </c>
      <c r="D499" s="576"/>
      <c r="E499" s="586" t="s">
        <v>112</v>
      </c>
      <c r="F499" s="586"/>
      <c r="G499" s="556" t="s">
        <v>113</v>
      </c>
      <c r="H499" s="556"/>
      <c r="I499" s="586" t="s">
        <v>114</v>
      </c>
      <c r="J499" s="586"/>
      <c r="K499" s="586" t="s">
        <v>36</v>
      </c>
      <c r="L499" s="586"/>
      <c r="M499" s="586" t="s">
        <v>115</v>
      </c>
      <c r="N499" s="586"/>
      <c r="O499" s="586" t="s">
        <v>116</v>
      </c>
      <c r="P499" s="556" t="s">
        <v>117</v>
      </c>
      <c r="Q499" s="556"/>
      <c r="R499" s="556" t="s">
        <v>36</v>
      </c>
      <c r="S499" s="556"/>
      <c r="T499" s="556" t="s">
        <v>118</v>
      </c>
      <c r="U499" s="556"/>
      <c r="V499" s="556" t="s">
        <v>119</v>
      </c>
      <c r="W499" s="556"/>
      <c r="X499" s="556" t="s">
        <v>36</v>
      </c>
      <c r="Y499" s="556"/>
      <c r="Z499" s="556" t="s">
        <v>118</v>
      </c>
      <c r="AA499" s="556"/>
      <c r="AB499" s="12"/>
      <c r="AC499" s="12"/>
      <c r="AD499" s="12"/>
      <c r="AE499" s="3"/>
      <c r="AF499" s="3"/>
      <c r="AG499" s="3"/>
      <c r="AH499" s="34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02"/>
      <c r="B500" s="339" t="s">
        <v>120</v>
      </c>
      <c r="C500" s="591">
        <f>SUM('3:11'!C500)</f>
        <v>0</v>
      </c>
      <c r="D500" s="592"/>
      <c r="E500" s="590">
        <f>D500*11</f>
        <v>0</v>
      </c>
      <c r="F500" s="590"/>
      <c r="G500" s="469">
        <v>0</v>
      </c>
      <c r="H500" s="470"/>
      <c r="I500" s="586">
        <f>G500*11</f>
        <v>0</v>
      </c>
      <c r="J500" s="586"/>
      <c r="K500" s="586">
        <f>E500-I500</f>
        <v>0</v>
      </c>
      <c r="L500" s="586"/>
      <c r="M500" s="588" t="str">
        <f>IF(ISERROR(K500/E500),"",K500/E500)</f>
        <v/>
      </c>
      <c r="N500" s="588"/>
      <c r="O500" s="586"/>
      <c r="P500" s="556" t="s">
        <v>70</v>
      </c>
      <c r="Q500" s="556"/>
      <c r="R500" s="579">
        <f>SUM(O364:U364)</f>
        <v>0</v>
      </c>
      <c r="S500" s="579"/>
      <c r="T500" s="587" t="str">
        <f t="array" ref="T500">IF(ISERROR(R500/R507),"",R500/R507)</f>
        <v/>
      </c>
      <c r="U500" s="587"/>
      <c r="V500" s="556" t="s">
        <v>41</v>
      </c>
      <c r="W500" s="556"/>
      <c r="X500" s="579">
        <f>SUM(O364,O422,O457,O473,O481,O497)</f>
        <v>0</v>
      </c>
      <c r="Y500" s="579"/>
      <c r="Z500" s="587" t="str">
        <f t="array" ref="Z500">IF(ISERROR(X500/X507),"",X500/X507)</f>
        <v/>
      </c>
      <c r="AA500" s="587"/>
      <c r="AB500" s="12"/>
      <c r="AC500" s="22"/>
      <c r="AD500" s="22"/>
      <c r="AE500" s="3"/>
      <c r="AF500" s="3"/>
      <c r="AG500" s="3"/>
      <c r="AH500" s="34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02"/>
      <c r="B501" s="339" t="s">
        <v>121</v>
      </c>
      <c r="C501" s="591">
        <f>SUM('3:11'!C501)</f>
        <v>0</v>
      </c>
      <c r="D501" s="592"/>
      <c r="E501" s="590">
        <f>D501*11</f>
        <v>0</v>
      </c>
      <c r="F501" s="590"/>
      <c r="G501" s="469">
        <v>0</v>
      </c>
      <c r="H501" s="470"/>
      <c r="I501" s="586">
        <f>G501*11</f>
        <v>0</v>
      </c>
      <c r="J501" s="586"/>
      <c r="K501" s="586">
        <f>E501-I501</f>
        <v>0</v>
      </c>
      <c r="L501" s="586"/>
      <c r="M501" s="588" t="str">
        <f>IF(ISERROR(K501/E501),"",K501/E501)</f>
        <v/>
      </c>
      <c r="N501" s="588"/>
      <c r="O501" s="586"/>
      <c r="P501" s="556" t="s">
        <v>86</v>
      </c>
      <c r="Q501" s="556"/>
      <c r="R501" s="579">
        <f>SUM(O422:U422)</f>
        <v>0</v>
      </c>
      <c r="S501" s="579"/>
      <c r="T501" s="587" t="str">
        <f>IF(ISERROR(R501/R507),"",R501/R507)</f>
        <v/>
      </c>
      <c r="U501" s="587"/>
      <c r="V501" s="556" t="s">
        <v>42</v>
      </c>
      <c r="W501" s="556"/>
      <c r="X501" s="579">
        <f>SUM(O365,O423,O458,O474,O482,O498)</f>
        <v>0</v>
      </c>
      <c r="Y501" s="579"/>
      <c r="Z501" s="587" t="str">
        <f>IF(ISERROR(X501/X507),"",X501/X507)</f>
        <v/>
      </c>
      <c r="AA501" s="587"/>
      <c r="AB501" s="12"/>
      <c r="AC501" s="22"/>
      <c r="AD501" s="22"/>
      <c r="AE501" s="3"/>
      <c r="AF501" s="3"/>
      <c r="AG501" s="3"/>
      <c r="AH501" s="34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02"/>
      <c r="B502" s="339" t="s">
        <v>122</v>
      </c>
      <c r="C502" s="591">
        <f>SUM('3:11'!C502)</f>
        <v>0</v>
      </c>
      <c r="D502" s="592"/>
      <c r="E502" s="590">
        <f>D502*11</f>
        <v>0</v>
      </c>
      <c r="F502" s="590"/>
      <c r="G502" s="469">
        <v>0</v>
      </c>
      <c r="H502" s="470"/>
      <c r="I502" s="586">
        <f>G502*11</f>
        <v>0</v>
      </c>
      <c r="J502" s="586"/>
      <c r="K502" s="586">
        <f>E502-I502</f>
        <v>0</v>
      </c>
      <c r="L502" s="586"/>
      <c r="M502" s="588" t="str">
        <f>IF(ISERROR(K502/E502),"",K502/E502)</f>
        <v/>
      </c>
      <c r="N502" s="588"/>
      <c r="O502" s="586"/>
      <c r="P502" s="556" t="s">
        <v>92</v>
      </c>
      <c r="Q502" s="556"/>
      <c r="R502" s="579">
        <f>SUM(O457:U457)</f>
        <v>0</v>
      </c>
      <c r="S502" s="579"/>
      <c r="T502" s="587" t="str">
        <f>IF(ISERROR(R502/R507),"",R502/R507)</f>
        <v/>
      </c>
      <c r="U502" s="587"/>
      <c r="V502" s="556" t="s">
        <v>43</v>
      </c>
      <c r="W502" s="556"/>
      <c r="X502" s="579">
        <f>SUM(O367,O424,O459,O475,O483,O499)</f>
        <v>0</v>
      </c>
      <c r="Y502" s="579"/>
      <c r="Z502" s="587" t="str">
        <f>IF(ISERROR(X502/X507),"",X502/X507)</f>
        <v/>
      </c>
      <c r="AA502" s="587"/>
      <c r="AB502" s="12"/>
      <c r="AC502" s="22"/>
      <c r="AD502" s="22"/>
      <c r="AE502" s="3"/>
      <c r="AF502" s="3"/>
      <c r="AG502" s="348"/>
      <c r="AH502" s="34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02"/>
      <c r="B503" s="339" t="s">
        <v>47</v>
      </c>
      <c r="C503" s="484">
        <v>1</v>
      </c>
      <c r="D503" s="485"/>
      <c r="E503" s="590">
        <f>D503*11</f>
        <v>0</v>
      </c>
      <c r="F503" s="590"/>
      <c r="G503" s="469">
        <v>1</v>
      </c>
      <c r="H503" s="470"/>
      <c r="I503" s="586">
        <f>G503*11</f>
        <v>11</v>
      </c>
      <c r="J503" s="586"/>
      <c r="K503" s="586">
        <f>E503-I503</f>
        <v>-11</v>
      </c>
      <c r="L503" s="586"/>
      <c r="M503" s="588" t="str">
        <f>IF(ISERROR(K503/E503),"",K503/E503)</f>
        <v/>
      </c>
      <c r="N503" s="588"/>
      <c r="O503" s="586"/>
      <c r="P503" s="556" t="s">
        <v>99</v>
      </c>
      <c r="Q503" s="556"/>
      <c r="R503" s="579">
        <f>SUM(O473:U473)</f>
        <v>0</v>
      </c>
      <c r="S503" s="579"/>
      <c r="T503" s="587" t="str">
        <f>IF(ISERROR(R503/R507),"",R503/R507)</f>
        <v/>
      </c>
      <c r="U503" s="587"/>
      <c r="V503" s="556" t="s">
        <v>44</v>
      </c>
      <c r="W503" s="556"/>
      <c r="X503" s="579">
        <f>SUM(O368,O425,O460,O476,O484,O500)</f>
        <v>0</v>
      </c>
      <c r="Y503" s="579"/>
      <c r="Z503" s="587" t="str">
        <f>IF(ISERROR(X503/X507),"",X503/X507)</f>
        <v/>
      </c>
      <c r="AA503" s="587"/>
      <c r="AB503" s="12"/>
      <c r="AC503" s="22"/>
      <c r="AD503" s="22"/>
      <c r="AE503" s="3"/>
      <c r="AF503" s="3"/>
      <c r="AG503" s="348"/>
      <c r="AH503" s="34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03"/>
      <c r="B504" s="339" t="s">
        <v>123</v>
      </c>
      <c r="C504" s="589">
        <f>SUM(C500:D503)</f>
        <v>1</v>
      </c>
      <c r="D504" s="586"/>
      <c r="E504" s="586">
        <f>SUM(F500:F503)</f>
        <v>0</v>
      </c>
      <c r="F504" s="586"/>
      <c r="G504" s="589">
        <f>SUM(G500:H503)</f>
        <v>1</v>
      </c>
      <c r="H504" s="586"/>
      <c r="I504" s="586">
        <f>SUM(I500:J503)</f>
        <v>11</v>
      </c>
      <c r="J504" s="586"/>
      <c r="K504" s="586">
        <f>SUM(K500:L503)</f>
        <v>-11</v>
      </c>
      <c r="L504" s="586"/>
      <c r="M504" s="588" t="str">
        <f>IF(ISERROR(K504/E504),"",K504/E504)</f>
        <v/>
      </c>
      <c r="N504" s="588"/>
      <c r="O504" s="586"/>
      <c r="P504" s="556" t="s">
        <v>102</v>
      </c>
      <c r="Q504" s="556"/>
      <c r="R504" s="579">
        <f>SUM(O481:U481)</f>
        <v>0</v>
      </c>
      <c r="S504" s="579"/>
      <c r="T504" s="587" t="str">
        <f>IF(ISERROR(R504/R507),"",R504/R507)</f>
        <v/>
      </c>
      <c r="U504" s="587"/>
      <c r="V504" s="556" t="s">
        <v>45</v>
      </c>
      <c r="W504" s="556"/>
      <c r="X504" s="579">
        <f>SUM(O369,O426,O461,O477,O485,O501)</f>
        <v>0</v>
      </c>
      <c r="Y504" s="579"/>
      <c r="Z504" s="587" t="str">
        <f>IF(ISERROR(X504/X507),"",X504/X507)</f>
        <v/>
      </c>
      <c r="AA504" s="587"/>
      <c r="AB504" s="12"/>
      <c r="AC504" s="22"/>
      <c r="AD504" s="22"/>
      <c r="AE504" s="3"/>
      <c r="AF504" s="3"/>
      <c r="AG504" s="348"/>
      <c r="AH504" s="34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45"/>
      <c r="AV504" s="345"/>
      <c r="AW504" s="345"/>
      <c r="AX504" s="345"/>
      <c r="AY504" s="345"/>
      <c r="AZ504" s="345"/>
      <c r="BA504" s="345"/>
    </row>
    <row r="505" spans="1:53" ht="17.25">
      <c r="A505" s="311" t="s">
        <v>504</v>
      </c>
      <c r="B505" s="339">
        <f>G498</f>
        <v>4816</v>
      </c>
      <c r="C505" s="579" t="s">
        <v>155</v>
      </c>
      <c r="D505" s="579"/>
      <c r="E505" s="556">
        <f>H498</f>
        <v>24224.480000000003</v>
      </c>
      <c r="F505" s="556"/>
      <c r="G505" s="556" t="s">
        <v>34</v>
      </c>
      <c r="H505" s="556"/>
      <c r="I505" s="585">
        <f>L498</f>
        <v>9.129498312575425</v>
      </c>
      <c r="J505" s="585"/>
      <c r="K505" s="586" t="s">
        <v>32</v>
      </c>
      <c r="L505" s="586"/>
      <c r="M505" s="585">
        <f>J498</f>
        <v>11.1869918699187</v>
      </c>
      <c r="N505" s="585"/>
      <c r="O505" s="586"/>
      <c r="P505" s="556" t="s">
        <v>106</v>
      </c>
      <c r="Q505" s="556"/>
      <c r="R505" s="579">
        <f>SUM(O497:U497)</f>
        <v>0</v>
      </c>
      <c r="S505" s="579"/>
      <c r="T505" s="587" t="str">
        <f>IF(ISERROR(R505/R507),"",R505/R507)</f>
        <v/>
      </c>
      <c r="U505" s="587"/>
      <c r="V505" s="556" t="s">
        <v>46</v>
      </c>
      <c r="W505" s="556"/>
      <c r="X505" s="579">
        <f>SUM(O370,O427,O462,O478,O486,O502)</f>
        <v>0</v>
      </c>
      <c r="Y505" s="579"/>
      <c r="Z505" s="587" t="str">
        <f>IF(ISERROR(X505/X507),"",X505/X507)</f>
        <v/>
      </c>
      <c r="AA505" s="587"/>
      <c r="AB505" s="12"/>
      <c r="AC505" s="22"/>
      <c r="AD505" s="22"/>
      <c r="AE505" s="3"/>
      <c r="AF505" s="3"/>
      <c r="AG505" s="348"/>
      <c r="AH505" s="34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45"/>
      <c r="AV505" s="345"/>
      <c r="AW505" s="345"/>
      <c r="AX505" s="345"/>
      <c r="AY505" s="345"/>
      <c r="AZ505" s="345"/>
      <c r="BA505" s="345"/>
    </row>
    <row r="506" spans="1:53" ht="15.75" customHeight="1">
      <c r="A506" s="312" t="s">
        <v>505</v>
      </c>
      <c r="B506" s="339">
        <f>I498+C504</f>
        <v>431.5</v>
      </c>
      <c r="C506" s="556" t="s">
        <v>114</v>
      </c>
      <c r="D506" s="556"/>
      <c r="E506" s="576">
        <f>K498+I504</f>
        <v>538.52077223851416</v>
      </c>
      <c r="F506" s="576"/>
      <c r="G506" s="556" t="s">
        <v>150</v>
      </c>
      <c r="H506" s="556"/>
      <c r="I506" s="585">
        <f>B506-E506</f>
        <v>-107.02077223851416</v>
      </c>
      <c r="J506" s="585"/>
      <c r="K506" s="586" t="s">
        <v>151</v>
      </c>
      <c r="L506" s="586"/>
      <c r="M506" s="588">
        <f>IF(ISERROR(I506/B506),"",I506/B506)</f>
        <v>-0.24802032963734449</v>
      </c>
      <c r="N506" s="588"/>
      <c r="O506" s="586"/>
      <c r="P506" s="556" t="s">
        <v>107</v>
      </c>
      <c r="Q506" s="556"/>
      <c r="R506" s="579"/>
      <c r="S506" s="579"/>
      <c r="T506" s="587" t="str">
        <f>IF(ISERROR(R506/R507),"",R506/R507)</f>
        <v/>
      </c>
      <c r="U506" s="587"/>
      <c r="V506" s="556" t="s">
        <v>47</v>
      </c>
      <c r="W506" s="556"/>
      <c r="X506" s="579">
        <f>SUM(O371,O428,O463,O480,O487,O503)</f>
        <v>0</v>
      </c>
      <c r="Y506" s="579"/>
      <c r="Z506" s="587" t="str">
        <f>IF(ISERROR(X506/X507),"",X506/X507)</f>
        <v/>
      </c>
      <c r="AA506" s="587"/>
      <c r="AB506" s="12"/>
      <c r="AC506" s="22"/>
      <c r="AD506" s="22"/>
      <c r="AE506" s="3"/>
      <c r="AF506" s="3"/>
      <c r="AG506" s="348"/>
      <c r="AH506" s="34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45"/>
      <c r="AV506" s="345"/>
      <c r="AW506" s="345"/>
      <c r="AX506" s="345"/>
      <c r="AY506" s="345"/>
      <c r="AZ506" s="345"/>
      <c r="BA506" s="345"/>
    </row>
    <row r="507" spans="1:53" ht="15.75" customHeight="1">
      <c r="A507" s="312" t="s">
        <v>507</v>
      </c>
      <c r="B507" s="339">
        <f>N498</f>
        <v>0</v>
      </c>
      <c r="C507" s="556" t="s">
        <v>149</v>
      </c>
      <c r="D507" s="556"/>
      <c r="E507" s="587">
        <f>IF(ISERROR(B507/B506),"",B507/B506)</f>
        <v>0</v>
      </c>
      <c r="F507" s="587"/>
      <c r="G507" s="556" t="s">
        <v>158</v>
      </c>
      <c r="H507" s="556"/>
      <c r="I507" s="586">
        <f>V498</f>
        <v>0</v>
      </c>
      <c r="J507" s="586"/>
      <c r="K507" s="586" t="s">
        <v>156</v>
      </c>
      <c r="L507" s="586"/>
      <c r="M507" s="588">
        <f t="array" ref="M507">IF(ISERROR(I507/B505),"",I507/B505)</f>
        <v>0</v>
      </c>
      <c r="N507" s="588"/>
      <c r="O507" s="586"/>
      <c r="P507" s="556" t="s">
        <v>123</v>
      </c>
      <c r="Q507" s="556"/>
      <c r="R507" s="579">
        <f>SUM(R500:S506)</f>
        <v>0</v>
      </c>
      <c r="S507" s="579"/>
      <c r="T507" s="587">
        <f>SUM(T500:U506)</f>
        <v>0</v>
      </c>
      <c r="U507" s="587"/>
      <c r="V507" s="556" t="s">
        <v>123</v>
      </c>
      <c r="W507" s="556"/>
      <c r="X507" s="579">
        <f>SUM(X500:Y506)</f>
        <v>0</v>
      </c>
      <c r="Y507" s="579"/>
      <c r="Z507" s="587">
        <f>SUM(Z500:AA506)</f>
        <v>0</v>
      </c>
      <c r="AA507" s="587"/>
      <c r="AB507" s="12"/>
      <c r="AC507" s="22"/>
      <c r="AD507" s="22"/>
      <c r="AE507" s="3"/>
      <c r="AF507" s="3"/>
      <c r="AG507" s="348"/>
      <c r="AH507" s="34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45"/>
      <c r="AV507" s="345"/>
      <c r="AW507" s="345"/>
      <c r="AX507" s="345"/>
      <c r="AY507" s="345"/>
      <c r="AZ507" s="345"/>
      <c r="BA507" s="345"/>
    </row>
    <row r="508" spans="1:53" ht="17.25">
      <c r="A508" s="331" t="s">
        <v>508</v>
      </c>
      <c r="B508" s="343"/>
      <c r="C508" s="7"/>
      <c r="D508" s="7"/>
      <c r="E508" s="15"/>
      <c r="F508" s="15"/>
      <c r="G508" s="580" t="str">
        <f>IF(ISERROR(#REF!/#REF!),"",#REF!/#REF!)</f>
        <v/>
      </c>
      <c r="H508" s="580"/>
      <c r="I508" s="580"/>
      <c r="J508" s="8"/>
      <c r="K508" s="47"/>
      <c r="L508" s="12"/>
      <c r="M508" s="12"/>
      <c r="N508" s="580" t="str">
        <f>IF(ISERROR(G508/#REF!),"",G508/#REF!)</f>
        <v/>
      </c>
      <c r="O508" s="580"/>
      <c r="P508" s="580"/>
      <c r="Q508" s="580"/>
      <c r="R508" s="580"/>
      <c r="S508" s="348"/>
      <c r="T508" s="15"/>
      <c r="U508" s="15"/>
      <c r="V508" s="209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13" t="s">
        <v>509</v>
      </c>
      <c r="B509" s="34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10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579" t="s">
        <v>157</v>
      </c>
      <c r="B510" s="579"/>
      <c r="C510" s="576">
        <f>SUM(B168,B336,B505)</f>
        <v>37215</v>
      </c>
      <c r="D510" s="576"/>
      <c r="E510" s="579" t="s">
        <v>124</v>
      </c>
      <c r="F510" s="579"/>
      <c r="G510" s="576">
        <f>SUM(E168,E336,E505)</f>
        <v>179025.22</v>
      </c>
      <c r="H510" s="576"/>
      <c r="I510" s="556" t="s">
        <v>34</v>
      </c>
      <c r="J510" s="579"/>
      <c r="K510" s="581">
        <f>IF(ISERROR(C510/G511),"",C510/G511)</f>
        <v>11.555002377312045</v>
      </c>
      <c r="L510" s="582"/>
      <c r="M510" s="556" t="s">
        <v>32</v>
      </c>
      <c r="N510" s="556"/>
      <c r="O510" s="583">
        <f t="array" ref="O510">IF(ISERROR(C510/C511),"",C510/C511)</f>
        <v>11.618069430569431</v>
      </c>
      <c r="P510" s="584"/>
      <c r="Q510" s="7"/>
      <c r="R510" s="7"/>
      <c r="S510" s="7"/>
      <c r="T510" s="7"/>
      <c r="U510" s="18"/>
      <c r="V510" s="210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556" t="s">
        <v>125</v>
      </c>
      <c r="B511" s="556"/>
      <c r="C511" s="576">
        <f>SUM(B169,B337,B506)</f>
        <v>3203.2</v>
      </c>
      <c r="D511" s="576"/>
      <c r="E511" s="556" t="s">
        <v>114</v>
      </c>
      <c r="F511" s="556"/>
      <c r="G511" s="576">
        <f>SUM(E169,E337,E506)</f>
        <v>3220.6830240961881</v>
      </c>
      <c r="H511" s="576"/>
      <c r="I511" s="563" t="s">
        <v>150</v>
      </c>
      <c r="J511" s="564"/>
      <c r="K511" s="567">
        <f>C511-G511</f>
        <v>-17.483024096188274</v>
      </c>
      <c r="L511" s="566"/>
      <c r="M511" s="567" t="s">
        <v>151</v>
      </c>
      <c r="N511" s="566"/>
      <c r="O511" s="577">
        <f>IF(ISERROR(K511/C511),"",K511/C511)</f>
        <v>-5.4579870430158202E-3</v>
      </c>
      <c r="P511" s="578"/>
      <c r="Q511" s="7"/>
      <c r="R511" s="7"/>
      <c r="S511" s="7"/>
      <c r="T511" s="7"/>
      <c r="U511" s="18"/>
      <c r="V511" s="210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563" t="s">
        <v>148</v>
      </c>
      <c r="B512" s="564"/>
      <c r="C512" s="576">
        <f>SUM(B170,B338,B507)</f>
        <v>0</v>
      </c>
      <c r="D512" s="576"/>
      <c r="E512" s="563" t="s">
        <v>149</v>
      </c>
      <c r="F512" s="564"/>
      <c r="G512" s="577">
        <f>IF(ISERROR(C512/C511),"",C512/C511)</f>
        <v>0</v>
      </c>
      <c r="H512" s="578"/>
      <c r="I512" s="556" t="s">
        <v>126</v>
      </c>
      <c r="J512" s="579"/>
      <c r="K512" s="576">
        <f>SUM(I170,I338,I507)</f>
        <v>0</v>
      </c>
      <c r="L512" s="576"/>
      <c r="M512" s="579" t="s">
        <v>127</v>
      </c>
      <c r="N512" s="579"/>
      <c r="O512" s="577">
        <f t="array" ref="O512">IF(ISERROR(K512/C510),"",K512/C510)</f>
        <v>0</v>
      </c>
      <c r="P512" s="578"/>
      <c r="Q512" s="7"/>
      <c r="R512" s="7"/>
      <c r="S512" s="7"/>
      <c r="T512" s="7"/>
      <c r="U512" s="18"/>
      <c r="V512" s="210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13" t="s">
        <v>510</v>
      </c>
      <c r="B513" s="19"/>
      <c r="C513" s="26"/>
      <c r="D513" s="26"/>
      <c r="E513" s="25"/>
      <c r="F513" s="25"/>
      <c r="G513" s="348"/>
      <c r="H513" s="22"/>
      <c r="I513" s="348"/>
      <c r="J513" s="8"/>
      <c r="K513" s="54"/>
      <c r="L513" s="346"/>
      <c r="M513" s="346"/>
      <c r="N513" s="15"/>
      <c r="O513" s="15"/>
      <c r="P513" s="15"/>
      <c r="Q513" s="15"/>
      <c r="R513" s="15"/>
      <c r="S513" s="15"/>
      <c r="T513" s="346"/>
      <c r="U513" s="346"/>
      <c r="V513" s="211"/>
      <c r="W513" s="34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563" t="s">
        <v>130</v>
      </c>
      <c r="B514" s="564"/>
      <c r="C514" s="563" t="s">
        <v>131</v>
      </c>
      <c r="D514" s="564"/>
      <c r="E514" s="563" t="s">
        <v>118</v>
      </c>
      <c r="F514" s="564"/>
      <c r="G514" s="570" t="s">
        <v>116</v>
      </c>
      <c r="H514" s="571"/>
      <c r="I514" s="563" t="s">
        <v>117</v>
      </c>
      <c r="J514" s="566"/>
      <c r="K514" s="563" t="s">
        <v>14</v>
      </c>
      <c r="L514" s="564"/>
      <c r="M514" s="563" t="s">
        <v>118</v>
      </c>
      <c r="N514" s="564"/>
      <c r="O514" s="556" t="s">
        <v>119</v>
      </c>
      <c r="P514" s="556"/>
      <c r="Q514" s="563" t="s">
        <v>14</v>
      </c>
      <c r="R514" s="564"/>
      <c r="S514" s="563" t="s">
        <v>118</v>
      </c>
      <c r="T514" s="564"/>
      <c r="U514" s="14"/>
      <c r="V514" s="203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568" t="s">
        <v>70</v>
      </c>
      <c r="B515" s="564"/>
      <c r="C515" s="565">
        <f>SUM(G28,G196,G364)</f>
        <v>8119</v>
      </c>
      <c r="D515" s="564"/>
      <c r="E515" s="559">
        <f>IF(ISERROR(C515/C521),"",C515/C521)</f>
        <v>0.21816471852747549</v>
      </c>
      <c r="F515" s="560"/>
      <c r="G515" s="572"/>
      <c r="H515" s="573"/>
      <c r="I515" s="561" t="s">
        <v>15</v>
      </c>
      <c r="J515" s="569"/>
      <c r="K515" s="567">
        <f t="shared" ref="K515:K520" si="214">SUM(R163,U331,U500)</f>
        <v>0</v>
      </c>
      <c r="L515" s="566"/>
      <c r="M515" s="559" t="str">
        <f t="array" ref="M515">IF(ISERROR(K515/K521),"",K515/K521)</f>
        <v/>
      </c>
      <c r="N515" s="560"/>
      <c r="O515" s="556" t="s">
        <v>41</v>
      </c>
      <c r="P515" s="556"/>
      <c r="Q515" s="557">
        <f t="shared" ref="Q515:Q520" si="215">SUM(X163,AA331,AA500)</f>
        <v>0</v>
      </c>
      <c r="R515" s="558"/>
      <c r="S515" s="559" t="str">
        <f t="array" ref="S515">IF(ISERROR(Q515/Q521),"",Q515/Q521)</f>
        <v/>
      </c>
      <c r="T515" s="560"/>
      <c r="U515" s="14"/>
      <c r="V515" s="203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68" t="s">
        <v>86</v>
      </c>
      <c r="B516" s="564"/>
      <c r="C516" s="563">
        <f>SUM(G86,G254,G422)</f>
        <v>7662</v>
      </c>
      <c r="D516" s="564"/>
      <c r="E516" s="559">
        <f>IF(ISERROR(C516/C521),"",C516/C521)</f>
        <v>0.20588472390165255</v>
      </c>
      <c r="F516" s="560"/>
      <c r="G516" s="572"/>
      <c r="H516" s="573"/>
      <c r="I516" s="561" t="s">
        <v>16</v>
      </c>
      <c r="J516" s="569"/>
      <c r="K516" s="567">
        <f t="shared" si="214"/>
        <v>0</v>
      </c>
      <c r="L516" s="566"/>
      <c r="M516" s="559" t="str">
        <f>IF(ISERROR(K516/K521),"",K516/K521)</f>
        <v/>
      </c>
      <c r="N516" s="560"/>
      <c r="O516" s="556" t="s">
        <v>42</v>
      </c>
      <c r="P516" s="556"/>
      <c r="Q516" s="563">
        <f t="shared" si="215"/>
        <v>0</v>
      </c>
      <c r="R516" s="564"/>
      <c r="S516" s="559" t="str">
        <f>IF(ISERROR(Q516/Q521),"",Q516/Q521)</f>
        <v/>
      </c>
      <c r="T516" s="560"/>
      <c r="U516" s="14"/>
      <c r="V516" s="203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68" t="s">
        <v>92</v>
      </c>
      <c r="B517" s="564"/>
      <c r="C517" s="563">
        <f>SUM(G121,G289,G457)</f>
        <v>15307</v>
      </c>
      <c r="D517" s="564"/>
      <c r="E517" s="559">
        <f>IF(ISERROR(C517/C521),"",C517/C521)</f>
        <v>0.41131264275157864</v>
      </c>
      <c r="F517" s="560"/>
      <c r="G517" s="572"/>
      <c r="H517" s="573"/>
      <c r="I517" s="561" t="s">
        <v>17</v>
      </c>
      <c r="J517" s="569"/>
      <c r="K517" s="567">
        <f t="shared" si="214"/>
        <v>0</v>
      </c>
      <c r="L517" s="566"/>
      <c r="M517" s="559" t="str">
        <f>IF(ISERROR(K517/K521),"",K517/K521)</f>
        <v/>
      </c>
      <c r="N517" s="560"/>
      <c r="O517" s="556" t="s">
        <v>43</v>
      </c>
      <c r="P517" s="556"/>
      <c r="Q517" s="563">
        <f t="shared" si="215"/>
        <v>0</v>
      </c>
      <c r="R517" s="564"/>
      <c r="S517" s="559" t="str">
        <f>IF(ISERROR(Q517/Q521),"",Q517/Q521)</f>
        <v/>
      </c>
      <c r="T517" s="560"/>
      <c r="U517" s="14"/>
      <c r="V517" s="203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568" t="s">
        <v>99</v>
      </c>
      <c r="B518" s="564"/>
      <c r="C518" s="563">
        <f>SUM(G137,G305,G473)</f>
        <v>1529</v>
      </c>
      <c r="D518" s="564"/>
      <c r="E518" s="559">
        <f>IF(ISERROR(C518/C521),"",C518/C521)</f>
        <v>4.1085583769985223E-2</v>
      </c>
      <c r="F518" s="560"/>
      <c r="G518" s="572"/>
      <c r="H518" s="573"/>
      <c r="I518" s="561" t="s">
        <v>18</v>
      </c>
      <c r="J518" s="569"/>
      <c r="K518" s="567">
        <f t="shared" si="214"/>
        <v>0</v>
      </c>
      <c r="L518" s="566"/>
      <c r="M518" s="559" t="str">
        <f>IF(ISERROR(K518/K521),"",K518/K521)</f>
        <v/>
      </c>
      <c r="N518" s="560"/>
      <c r="O518" s="556" t="s">
        <v>21</v>
      </c>
      <c r="P518" s="556"/>
      <c r="Q518" s="563">
        <f t="shared" si="215"/>
        <v>0</v>
      </c>
      <c r="R518" s="564"/>
      <c r="S518" s="559" t="str">
        <f>IF(ISERROR(Q518/Q521),"",Q518/Q521)</f>
        <v/>
      </c>
      <c r="T518" s="560"/>
      <c r="U518" s="14"/>
      <c r="V518" s="203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568" t="s">
        <v>102</v>
      </c>
      <c r="B519" s="564"/>
      <c r="C519" s="563">
        <f>SUM(G145,G313,G481)</f>
        <v>2989</v>
      </c>
      <c r="D519" s="564"/>
      <c r="E519" s="559">
        <f>IF(ISERROR(C519/C521),"",C519/C521)</f>
        <v>8.0317076447668945E-2</v>
      </c>
      <c r="F519" s="560"/>
      <c r="G519" s="572"/>
      <c r="H519" s="573"/>
      <c r="I519" s="561" t="s">
        <v>19</v>
      </c>
      <c r="J519" s="569"/>
      <c r="K519" s="567">
        <f t="shared" si="214"/>
        <v>0</v>
      </c>
      <c r="L519" s="566"/>
      <c r="M519" s="559" t="str">
        <f>IF(ISERROR(K519/K521),"",K519/K521)</f>
        <v/>
      </c>
      <c r="N519" s="560"/>
      <c r="O519" s="556" t="s">
        <v>45</v>
      </c>
      <c r="P519" s="556"/>
      <c r="Q519" s="563">
        <f t="shared" si="215"/>
        <v>0</v>
      </c>
      <c r="R519" s="564"/>
      <c r="S519" s="559" t="str">
        <f>IF(ISERROR(Q519/Q521),"",Q519/Q521)</f>
        <v/>
      </c>
      <c r="T519" s="560"/>
      <c r="U519" s="14"/>
      <c r="V519" s="203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568" t="s">
        <v>106</v>
      </c>
      <c r="B520" s="564"/>
      <c r="C520" s="563">
        <f>SUM(G160,G328,G497)</f>
        <v>1609</v>
      </c>
      <c r="D520" s="564"/>
      <c r="E520" s="559">
        <f>IF(ISERROR(C520/C521),"",C520/C521)</f>
        <v>4.3235254601639121E-2</v>
      </c>
      <c r="F520" s="560"/>
      <c r="G520" s="572"/>
      <c r="H520" s="573"/>
      <c r="I520" s="561" t="s">
        <v>20</v>
      </c>
      <c r="J520" s="569"/>
      <c r="K520" s="567">
        <f t="shared" si="214"/>
        <v>0</v>
      </c>
      <c r="L520" s="566"/>
      <c r="M520" s="559" t="str">
        <f>IF(ISERROR(K520/K521),"",K520/K521)</f>
        <v/>
      </c>
      <c r="N520" s="560"/>
      <c r="O520" s="556" t="s">
        <v>46</v>
      </c>
      <c r="P520" s="556"/>
      <c r="Q520" s="563">
        <f t="shared" si="215"/>
        <v>0</v>
      </c>
      <c r="R520" s="564"/>
      <c r="S520" s="559" t="str">
        <f>IF(ISERROR(Q520/Q521),"",Q520/Q521)</f>
        <v/>
      </c>
      <c r="T520" s="560"/>
      <c r="U520" s="14"/>
      <c r="V520" s="203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563" t="s">
        <v>123</v>
      </c>
      <c r="B521" s="564"/>
      <c r="C521" s="565">
        <f>SUM(C515:C520)</f>
        <v>37215</v>
      </c>
      <c r="D521" s="564"/>
      <c r="E521" s="559">
        <f>SUM(E515:F520)</f>
        <v>1</v>
      </c>
      <c r="F521" s="564"/>
      <c r="G521" s="574"/>
      <c r="H521" s="575"/>
      <c r="I521" s="563" t="s">
        <v>123</v>
      </c>
      <c r="J521" s="566"/>
      <c r="K521" s="567">
        <f>SUM(R170,U338,U507)</f>
        <v>0</v>
      </c>
      <c r="L521" s="566"/>
      <c r="M521" s="559">
        <f>SUM(M515:N520)</f>
        <v>0</v>
      </c>
      <c r="N521" s="560"/>
      <c r="O521" s="556" t="s">
        <v>123</v>
      </c>
      <c r="P521" s="556"/>
      <c r="Q521" s="557">
        <f>SUM(X170,AA338,AA507)</f>
        <v>0</v>
      </c>
      <c r="R521" s="558"/>
      <c r="S521" s="559">
        <f>SUM(S515:T520)</f>
        <v>0</v>
      </c>
      <c r="T521" s="560"/>
      <c r="U521" s="14"/>
      <c r="V521" s="203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32" t="s">
        <v>511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12"/>
      <c r="W522" s="24"/>
      <c r="X522" s="5"/>
      <c r="Y522" s="5"/>
      <c r="Z522" s="24"/>
      <c r="AA522" s="3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561" t="s">
        <v>132</v>
      </c>
      <c r="B523" s="562"/>
      <c r="C523" s="337" t="s">
        <v>133</v>
      </c>
      <c r="D523" s="337" t="s">
        <v>134</v>
      </c>
      <c r="E523" s="337" t="s">
        <v>3</v>
      </c>
      <c r="F523" s="337" t="s">
        <v>4</v>
      </c>
      <c r="G523" s="337" t="s">
        <v>5</v>
      </c>
      <c r="H523" s="87" t="s">
        <v>6</v>
      </c>
      <c r="I523" s="87" t="s">
        <v>7</v>
      </c>
      <c r="J523" s="87" t="s">
        <v>135</v>
      </c>
      <c r="K523" s="340" t="s">
        <v>8</v>
      </c>
      <c r="L523" s="87" t="s">
        <v>9</v>
      </c>
      <c r="M523" s="87" t="s">
        <v>136</v>
      </c>
      <c r="N523" s="87" t="s">
        <v>10</v>
      </c>
      <c r="O523" s="87" t="s">
        <v>137</v>
      </c>
      <c r="P523" s="341" t="s">
        <v>138</v>
      </c>
      <c r="Q523" s="87" t="s">
        <v>139</v>
      </c>
      <c r="R523" s="36" t="s">
        <v>140</v>
      </c>
      <c r="S523" s="337" t="s">
        <v>141</v>
      </c>
      <c r="T523" s="337" t="s">
        <v>142</v>
      </c>
      <c r="U523" s="51"/>
      <c r="V523" s="213"/>
      <c r="X523" s="14"/>
      <c r="Y523" s="14"/>
      <c r="Z523" s="15"/>
      <c r="AA523" s="15"/>
      <c r="AB523" s="15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15"/>
      <c r="AO523" s="34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52" t="s">
        <v>143</v>
      </c>
      <c r="B524" s="553"/>
      <c r="C524" s="93">
        <f>SUM('3:11'!C524)</f>
        <v>289</v>
      </c>
      <c r="D524" s="93">
        <f>SUM('3:11'!D524)</f>
        <v>287</v>
      </c>
      <c r="E524" s="93">
        <f>SUM('3:11'!E524)</f>
        <v>2</v>
      </c>
      <c r="F524" s="93">
        <f>SUM('3:11'!F524)</f>
        <v>0</v>
      </c>
      <c r="G524" s="93">
        <f>SUM('3:11'!G524)</f>
        <v>0</v>
      </c>
      <c r="H524" s="93">
        <f>SUM('3:11'!H524)</f>
        <v>4</v>
      </c>
      <c r="I524" s="93">
        <f>SUM('3:11'!I524)</f>
        <v>0</v>
      </c>
      <c r="J524" s="93">
        <f>+C524-H524-I524</f>
        <v>285</v>
      </c>
      <c r="K524" s="93">
        <f>SUM('3:11'!K524)</f>
        <v>0</v>
      </c>
      <c r="L524" s="93">
        <f>SUM('3:11'!L524)</f>
        <v>0</v>
      </c>
      <c r="M524" s="93">
        <f>SUM('3:11'!M524)</f>
        <v>0</v>
      </c>
      <c r="N524" s="93">
        <f>SUM('3:11'!N524)</f>
        <v>0</v>
      </c>
      <c r="O524" s="93">
        <f>SUM('3:11'!O524)</f>
        <v>0</v>
      </c>
      <c r="P524" s="93">
        <f>SUM('3:11'!P524)</f>
        <v>0</v>
      </c>
      <c r="Q524" s="93">
        <f>J524-K524-L524</f>
        <v>285</v>
      </c>
      <c r="R524" s="93">
        <f>Q524*11-M524-N524</f>
        <v>3135</v>
      </c>
      <c r="S524" s="200">
        <f>IF(ISERROR(Q524/J524),"",Q524/J524)</f>
        <v>1</v>
      </c>
      <c r="T524" s="194">
        <f t="array" ref="T524">IF(ISERROR((O524:P524)/C524),"",SUM(O524:P524)/C524)</f>
        <v>0</v>
      </c>
      <c r="X524" s="14"/>
      <c r="Y524" s="14"/>
      <c r="Z524" s="15"/>
      <c r="AA524" s="15"/>
      <c r="AB524" s="15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15"/>
      <c r="AO524" s="34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52" t="s">
        <v>144</v>
      </c>
      <c r="B525" s="553"/>
      <c r="C525" s="93">
        <f>SUM('3:11'!C525)</f>
        <v>270</v>
      </c>
      <c r="D525" s="93">
        <f>SUM('3:11'!D525)</f>
        <v>270</v>
      </c>
      <c r="E525" s="93">
        <f>SUM('3:11'!E525)</f>
        <v>0</v>
      </c>
      <c r="F525" s="93">
        <f>SUM('3:11'!F525)</f>
        <v>0</v>
      </c>
      <c r="G525" s="93">
        <f>SUM('3:11'!G525)</f>
        <v>0</v>
      </c>
      <c r="H525" s="93">
        <f>SUM('3:11'!H525)</f>
        <v>2</v>
      </c>
      <c r="I525" s="93">
        <f>SUM('3:11'!I525)</f>
        <v>0</v>
      </c>
      <c r="J525" s="93">
        <f t="shared" ref="J525:J526" si="216">C525-G525-H525-I525</f>
        <v>268</v>
      </c>
      <c r="K525" s="93">
        <f>SUM('3:11'!K525)</f>
        <v>0</v>
      </c>
      <c r="L525" s="93">
        <f>SUM('3:11'!L525)</f>
        <v>0</v>
      </c>
      <c r="M525" s="93">
        <f>SUM('3:11'!M525)</f>
        <v>0</v>
      </c>
      <c r="N525" s="93">
        <f>SUM('3:11'!N525)</f>
        <v>0</v>
      </c>
      <c r="O525" s="93">
        <f>SUM('3:11'!O525)</f>
        <v>0</v>
      </c>
      <c r="P525" s="93">
        <f>SUM('3:11'!P525)</f>
        <v>0</v>
      </c>
      <c r="Q525" s="93">
        <f t="shared" ref="Q525:Q526" si="217">J525-K525-L525</f>
        <v>268</v>
      </c>
      <c r="R525" s="93">
        <f t="shared" ref="R525:R526" si="218">Q525*11-M525-N525</f>
        <v>2948</v>
      </c>
      <c r="S525" s="194">
        <f t="array" ref="S525">IF(ISERROR(Q525/J525),"",Q525/J525)</f>
        <v>1</v>
      </c>
      <c r="T525" s="194">
        <f t="array" ref="T525">IF(ISERROR((O525:P525)/C525),"",SUM(O525:P525)/C525)</f>
        <v>0</v>
      </c>
      <c r="X525" s="14"/>
      <c r="Y525" s="14"/>
      <c r="Z525" s="15"/>
      <c r="AA525" s="15"/>
      <c r="AB525" s="15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15"/>
      <c r="AO525" s="34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52" t="s">
        <v>145</v>
      </c>
      <c r="B526" s="553"/>
      <c r="C526" s="93">
        <f>SUM('3:11'!C526)</f>
        <v>90</v>
      </c>
      <c r="D526" s="93">
        <f>SUM('3:11'!D526)</f>
        <v>90</v>
      </c>
      <c r="E526" s="93">
        <f>SUM('3:11'!E526)</f>
        <v>0</v>
      </c>
      <c r="F526" s="93">
        <f>SUM('3:11'!F526)</f>
        <v>0</v>
      </c>
      <c r="G526" s="93">
        <f>SUM('3:11'!G526)</f>
        <v>0</v>
      </c>
      <c r="H526" s="93">
        <f>SUM('3:11'!H526)</f>
        <v>21</v>
      </c>
      <c r="I526" s="93">
        <f>SUM('3:11'!I526)</f>
        <v>0</v>
      </c>
      <c r="J526" s="93">
        <f t="shared" si="216"/>
        <v>69</v>
      </c>
      <c r="K526" s="93">
        <f>SUM('3:11'!K526)</f>
        <v>0</v>
      </c>
      <c r="L526" s="93">
        <f>SUM('3:11'!L526)</f>
        <v>0</v>
      </c>
      <c r="M526" s="93">
        <f>SUM('3:11'!M526)</f>
        <v>0</v>
      </c>
      <c r="N526" s="93">
        <f>SUM('3:11'!N526)</f>
        <v>0</v>
      </c>
      <c r="O526" s="93">
        <f>SUM('3:11'!O526)</f>
        <v>0</v>
      </c>
      <c r="P526" s="93">
        <f>SUM('3:11'!P526)</f>
        <v>0</v>
      </c>
      <c r="Q526" s="93">
        <f t="shared" si="217"/>
        <v>69</v>
      </c>
      <c r="R526" s="93">
        <f t="shared" si="218"/>
        <v>759</v>
      </c>
      <c r="S526" s="194">
        <f t="array" ref="S526">IF(ISERROR(Q526/J526),"",Q526/J526)</f>
        <v>1</v>
      </c>
      <c r="T526" s="194">
        <f t="array" ref="T526">IF(ISERROR((O526:P526)/C526),"",SUM(O526:P526)/C526)</f>
        <v>0</v>
      </c>
      <c r="V526" s="213"/>
      <c r="X526" s="14"/>
      <c r="Y526" s="14"/>
      <c r="Z526" s="15"/>
      <c r="AA526" s="15"/>
      <c r="AB526" s="15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15"/>
      <c r="AO526" s="34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554" t="s">
        <v>11</v>
      </c>
      <c r="B527" s="555"/>
      <c r="C527" s="37">
        <f>SUM(C524:C526)</f>
        <v>649</v>
      </c>
      <c r="D527" s="37">
        <f>SUM(D524:D526)</f>
        <v>647</v>
      </c>
      <c r="E527" s="37">
        <f t="shared" ref="E527:N527" si="219">SUM(E524:E526)</f>
        <v>2</v>
      </c>
      <c r="F527" s="37">
        <f t="shared" si="219"/>
        <v>0</v>
      </c>
      <c r="G527" s="37">
        <f t="shared" si="219"/>
        <v>0</v>
      </c>
      <c r="H527" s="37">
        <f t="shared" si="219"/>
        <v>27</v>
      </c>
      <c r="I527" s="37">
        <f t="shared" si="219"/>
        <v>0</v>
      </c>
      <c r="J527" s="45">
        <f t="shared" si="219"/>
        <v>622</v>
      </c>
      <c r="K527" s="88">
        <f t="shared" si="219"/>
        <v>0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622</v>
      </c>
      <c r="R527" s="37">
        <f>SUM(R524:R526)</f>
        <v>6842</v>
      </c>
      <c r="S527" s="38">
        <f t="array" ref="S527">IF(ISERROR(Q527/J527),"",Q527/J527)</f>
        <v>1</v>
      </c>
      <c r="T527" s="39">
        <f t="array" ref="T527">IF(ISERROR((O527:P527)/C527),"",SUM(O527:P527)/C527)</f>
        <v>0</v>
      </c>
      <c r="V527" s="214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15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03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15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449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03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179"/>
      <c r="B530" s="257"/>
      <c r="C530" s="257"/>
      <c r="D530" s="51"/>
      <c r="E530" s="257"/>
    </row>
    <row r="531" spans="1:53">
      <c r="A531" s="329"/>
      <c r="B531" s="258"/>
      <c r="C531" s="257"/>
      <c r="D531" s="51"/>
      <c r="E531" s="257"/>
    </row>
    <row r="532" spans="1:53">
      <c r="A532" s="329"/>
      <c r="B532" s="260"/>
      <c r="C532" s="257"/>
      <c r="D532" s="51"/>
      <c r="E532" s="257"/>
    </row>
    <row r="533" spans="1:53">
      <c r="A533" s="333"/>
      <c r="B533" s="257"/>
      <c r="C533" s="257"/>
      <c r="D533" s="51"/>
      <c r="E533" s="257"/>
    </row>
    <row r="534" spans="1:53">
      <c r="A534" s="333"/>
      <c r="B534" s="257"/>
      <c r="C534" s="257"/>
      <c r="D534" s="51"/>
      <c r="E534" s="257"/>
      <c r="J534" s="46" t="s">
        <v>174</v>
      </c>
      <c r="K534" s="50" t="s">
        <v>176</v>
      </c>
      <c r="L534" t="s">
        <v>175</v>
      </c>
    </row>
    <row r="535" spans="1:53">
      <c r="A535" s="333"/>
      <c r="B535" s="257"/>
      <c r="C535" s="257"/>
      <c r="D535" s="259"/>
      <c r="E535" s="257"/>
      <c r="H535" s="100" t="s">
        <v>163</v>
      </c>
      <c r="J535" s="101">
        <f>+G28+G196+G364</f>
        <v>8119</v>
      </c>
      <c r="K535" s="101">
        <f>+H28+H196+H364</f>
        <v>38897.69</v>
      </c>
      <c r="L535" s="101">
        <f>+I28+I196+I364</f>
        <v>577</v>
      </c>
      <c r="M535" s="50">
        <f>+J535/L535</f>
        <v>14.071057192374351</v>
      </c>
    </row>
    <row r="536" spans="1:53">
      <c r="A536" s="333"/>
      <c r="B536" s="257"/>
      <c r="C536" s="257"/>
      <c r="D536" s="259"/>
      <c r="E536" s="257"/>
      <c r="H536" s="100" t="s">
        <v>164</v>
      </c>
      <c r="J536" s="101">
        <f>+G422+G254+G86</f>
        <v>7662</v>
      </c>
      <c r="K536" s="101">
        <f>+H422+H254+H86</f>
        <v>38653.56</v>
      </c>
      <c r="L536" s="101">
        <f>+I422+I254+I86</f>
        <v>350</v>
      </c>
      <c r="M536" s="50">
        <f>+J536/L536</f>
        <v>21.89142857142857</v>
      </c>
    </row>
    <row r="537" spans="1:53">
      <c r="A537" s="333"/>
      <c r="B537" s="257"/>
      <c r="C537" s="257"/>
      <c r="D537" s="259"/>
      <c r="E537" s="257"/>
      <c r="H537" s="100" t="s">
        <v>165</v>
      </c>
      <c r="J537" s="101">
        <f>+G457+G289+G121</f>
        <v>15307</v>
      </c>
      <c r="K537" s="101">
        <f>+H457+H289+H121</f>
        <v>69448.850000000006</v>
      </c>
      <c r="L537" s="101">
        <f>+I457+I289+I121</f>
        <v>1532.1999999999998</v>
      </c>
      <c r="M537" s="50">
        <f>+J537/L537</f>
        <v>9.9902101553322034</v>
      </c>
    </row>
    <row r="538" spans="1:53">
      <c r="A538" s="333"/>
      <c r="B538" s="257"/>
      <c r="C538" s="257"/>
      <c r="D538" s="259"/>
      <c r="E538" s="257"/>
      <c r="H538" s="100" t="s">
        <v>166</v>
      </c>
      <c r="J538" s="101">
        <f>+G473+G305+G137</f>
        <v>1529</v>
      </c>
      <c r="K538" s="101">
        <f>+H473+H305+H137</f>
        <v>7706.16</v>
      </c>
      <c r="L538" s="101">
        <f>+I473+I305+I137</f>
        <v>124.5</v>
      </c>
      <c r="M538" s="50">
        <f t="shared" ref="M538:M539" si="220">+J538/L538</f>
        <v>12.281124497991968</v>
      </c>
    </row>
    <row r="539" spans="1:53">
      <c r="A539" s="333"/>
      <c r="B539" s="257"/>
      <c r="C539" s="257"/>
      <c r="D539" s="259"/>
      <c r="E539" s="257"/>
      <c r="H539" s="100" t="s">
        <v>167</v>
      </c>
      <c r="J539" s="101">
        <f>+G497+G328+G160</f>
        <v>1609</v>
      </c>
      <c r="K539" s="101">
        <f>+H497+H328+H160</f>
        <v>9254.4000000000015</v>
      </c>
      <c r="L539" s="101">
        <f>+I497+I328+I160</f>
        <v>397</v>
      </c>
      <c r="M539" s="50">
        <f t="shared" si="220"/>
        <v>4.0528967254408057</v>
      </c>
    </row>
    <row r="540" spans="1:53">
      <c r="A540" s="333"/>
      <c r="B540" s="257"/>
      <c r="C540" s="257"/>
      <c r="D540" s="259"/>
      <c r="E540" s="257"/>
      <c r="J540" s="101">
        <f>SUM(J535:J539)</f>
        <v>34226</v>
      </c>
      <c r="K540" s="101"/>
      <c r="L540" s="101"/>
      <c r="M540" s="50"/>
    </row>
    <row r="541" spans="1:53">
      <c r="A541" s="333"/>
      <c r="B541" s="257"/>
      <c r="C541" s="257"/>
      <c r="D541" s="259"/>
      <c r="E541" s="257"/>
    </row>
    <row r="542" spans="1:53">
      <c r="A542" s="333"/>
      <c r="B542" s="257"/>
      <c r="C542" s="257"/>
      <c r="D542" s="259"/>
      <c r="E542" s="257"/>
      <c r="G542" t="s">
        <v>168</v>
      </c>
    </row>
    <row r="543" spans="1:53">
      <c r="A543" s="333"/>
      <c r="B543" s="257"/>
      <c r="C543" s="257"/>
      <c r="D543" s="259"/>
      <c r="E543" s="257"/>
      <c r="H543" s="100" t="s">
        <v>163</v>
      </c>
      <c r="J543" s="46">
        <f>+G28</f>
        <v>3350</v>
      </c>
      <c r="K543" s="101">
        <f>+H28</f>
        <v>14879.499999999998</v>
      </c>
      <c r="L543" s="101">
        <f>+I28</f>
        <v>239.5</v>
      </c>
      <c r="M543" s="102">
        <f>+J543/L543</f>
        <v>13.987473903966597</v>
      </c>
    </row>
    <row r="544" spans="1:53">
      <c r="A544" s="333"/>
      <c r="B544" s="257"/>
      <c r="C544" s="257"/>
      <c r="D544" s="259"/>
      <c r="E544" s="257"/>
      <c r="H544" s="100" t="s">
        <v>164</v>
      </c>
      <c r="J544" s="46">
        <f>G86</f>
        <v>2809</v>
      </c>
      <c r="K544" s="101">
        <f>H86</f>
        <v>14177.220000000001</v>
      </c>
      <c r="L544" s="101">
        <f>I86</f>
        <v>123.5</v>
      </c>
      <c r="M544" s="102">
        <f>+J544/L544</f>
        <v>22.74493927125506</v>
      </c>
    </row>
    <row r="545" spans="5:13">
      <c r="E545" s="252"/>
      <c r="H545" s="100" t="s">
        <v>165</v>
      </c>
      <c r="J545" s="46">
        <f>+G121</f>
        <v>5741</v>
      </c>
      <c r="K545" s="101">
        <f>+H121</f>
        <v>28961.57</v>
      </c>
      <c r="L545" s="101">
        <f>+I121</f>
        <v>363.9</v>
      </c>
      <c r="M545" s="102">
        <f>+J545/L545</f>
        <v>15.776312173674087</v>
      </c>
    </row>
    <row r="546" spans="5:13">
      <c r="H546" s="100" t="s">
        <v>166</v>
      </c>
      <c r="J546" s="46">
        <f>+G137</f>
        <v>1112</v>
      </c>
      <c r="K546" s="101">
        <f>+H137</f>
        <v>5604.48</v>
      </c>
      <c r="L546" s="101">
        <f>+I137</f>
        <v>73.5</v>
      </c>
      <c r="M546" s="102">
        <f>+J546/L546</f>
        <v>15.129251700680273</v>
      </c>
    </row>
    <row r="547" spans="5:13">
      <c r="H547" s="100" t="s">
        <v>167</v>
      </c>
      <c r="J547" s="46">
        <f>+G160</f>
        <v>729</v>
      </c>
      <c r="K547" s="101">
        <f>+H160</f>
        <v>3862.8</v>
      </c>
      <c r="L547" s="101">
        <f>+I160</f>
        <v>121</v>
      </c>
      <c r="M547" s="102">
        <f>+J547/L547</f>
        <v>6.0247933884297522</v>
      </c>
    </row>
    <row r="548" spans="5:13">
      <c r="J548" s="46">
        <f>+B168</f>
        <v>14996</v>
      </c>
      <c r="M548" s="102"/>
    </row>
    <row r="549" spans="5:13">
      <c r="G549" t="s">
        <v>169</v>
      </c>
      <c r="M549" s="102"/>
    </row>
    <row r="550" spans="5:13">
      <c r="H550" s="100" t="s">
        <v>163</v>
      </c>
      <c r="J550" s="46">
        <f>+G196</f>
        <v>4769</v>
      </c>
      <c r="K550" s="101">
        <f>+H196</f>
        <v>24018.190000000002</v>
      </c>
      <c r="L550" s="101">
        <f>+I196</f>
        <v>337.5</v>
      </c>
      <c r="M550" s="102">
        <f>+J550/L550</f>
        <v>14.13037037037037</v>
      </c>
    </row>
    <row r="551" spans="5:13">
      <c r="H551" s="100" t="s">
        <v>164</v>
      </c>
      <c r="J551" s="46">
        <f>+G254</f>
        <v>4853</v>
      </c>
      <c r="K551" s="101">
        <f>+H254</f>
        <v>24476.34</v>
      </c>
      <c r="L551" s="101">
        <f>+I254</f>
        <v>226.5</v>
      </c>
      <c r="M551" s="102">
        <f>+J551/L551</f>
        <v>21.426048565121413</v>
      </c>
    </row>
    <row r="552" spans="5:13">
      <c r="H552" s="100" t="s">
        <v>165</v>
      </c>
      <c r="J552" s="46">
        <f>+G289</f>
        <v>4750</v>
      </c>
      <c r="K552" s="101">
        <f>+H289</f>
        <v>16262.8</v>
      </c>
      <c r="L552" s="101">
        <f>+I289</f>
        <v>737.8</v>
      </c>
      <c r="M552" s="102">
        <f>+J552/L552</f>
        <v>6.4380590946055847</v>
      </c>
    </row>
    <row r="553" spans="5:13">
      <c r="H553" s="100" t="s">
        <v>166</v>
      </c>
      <c r="J553" s="46">
        <f>+G305</f>
        <v>417</v>
      </c>
      <c r="K553" s="101">
        <f>+H305</f>
        <v>2101.6799999999998</v>
      </c>
      <c r="L553" s="101">
        <f>+I305</f>
        <v>51</v>
      </c>
      <c r="M553" s="102">
        <f>+J553/L553</f>
        <v>8.1764705882352935</v>
      </c>
    </row>
    <row r="554" spans="5:13">
      <c r="H554" s="100" t="s">
        <v>167</v>
      </c>
      <c r="J554" s="46">
        <f>+G328</f>
        <v>880</v>
      </c>
      <c r="K554" s="101">
        <f>+H328</f>
        <v>5391.6</v>
      </c>
      <c r="L554" s="101">
        <f>+I328</f>
        <v>276</v>
      </c>
      <c r="M554" s="102">
        <f>+J554/L554</f>
        <v>3.1884057971014492</v>
      </c>
    </row>
    <row r="555" spans="5:13">
      <c r="G555" t="s">
        <v>170</v>
      </c>
      <c r="J555" s="46">
        <f>+B336</f>
        <v>17403</v>
      </c>
      <c r="K555" s="101"/>
      <c r="L555" s="101"/>
      <c r="M555" s="102"/>
    </row>
    <row r="556" spans="5:13">
      <c r="H556" s="100" t="s">
        <v>163</v>
      </c>
      <c r="J556" s="46">
        <f>+G364</f>
        <v>0</v>
      </c>
      <c r="K556" s="101">
        <f>+H364</f>
        <v>0</v>
      </c>
      <c r="L556" s="101">
        <f>+I364</f>
        <v>0</v>
      </c>
      <c r="M556" s="102" t="e">
        <f>+J556/L556</f>
        <v>#DIV/0!</v>
      </c>
    </row>
    <row r="557" spans="5:13">
      <c r="H557" s="100" t="s">
        <v>164</v>
      </c>
      <c r="J557" s="46">
        <f>+G422</f>
        <v>0</v>
      </c>
      <c r="K557" s="101">
        <f>+H422</f>
        <v>0</v>
      </c>
      <c r="L557" s="101">
        <f>+I422</f>
        <v>0</v>
      </c>
      <c r="M557" s="102" t="e">
        <f>+J557/L557</f>
        <v>#DIV/0!</v>
      </c>
    </row>
    <row r="558" spans="5:13">
      <c r="H558" s="100" t="s">
        <v>165</v>
      </c>
      <c r="J558" s="46">
        <f>+G457</f>
        <v>4816</v>
      </c>
      <c r="K558" s="101">
        <f>+H457</f>
        <v>24224.480000000003</v>
      </c>
      <c r="L558" s="101">
        <f>+I457</f>
        <v>430.5</v>
      </c>
      <c r="M558" s="102">
        <f>+J558/L558</f>
        <v>11.1869918699187</v>
      </c>
    </row>
    <row r="559" spans="5:13">
      <c r="H559" s="100" t="s">
        <v>166</v>
      </c>
      <c r="J559" s="46">
        <f>+G473</f>
        <v>0</v>
      </c>
      <c r="K559" s="101">
        <f>+H473</f>
        <v>0</v>
      </c>
      <c r="L559" s="101">
        <f>+I473</f>
        <v>0</v>
      </c>
      <c r="M559" s="102" t="e">
        <f>+J559/L559</f>
        <v>#DIV/0!</v>
      </c>
    </row>
    <row r="560" spans="5:13">
      <c r="H560" s="100" t="s">
        <v>167</v>
      </c>
      <c r="J560" s="46">
        <f>+G497</f>
        <v>0</v>
      </c>
      <c r="K560" s="101">
        <f>+H497</f>
        <v>0</v>
      </c>
      <c r="L560" s="101">
        <f>+I497</f>
        <v>0</v>
      </c>
      <c r="M560" s="102" t="e">
        <f>+J560/L560</f>
        <v>#DIV/0!</v>
      </c>
    </row>
    <row r="561" spans="10:10">
      <c r="J561" s="46">
        <f>+B505</f>
        <v>4816</v>
      </c>
    </row>
  </sheetData>
  <mergeCells count="558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CF387" zoomScaleNormal="100" workbookViewId="0">
      <selection activeCell="M322" sqref="M322"/>
    </sheetView>
  </sheetViews>
  <sheetFormatPr defaultRowHeight="14.25"/>
  <cols>
    <col min="1" max="1" width="12.875" style="276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4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8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27" t="s">
        <v>23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359"/>
      <c r="AC2" s="269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6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70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28" t="s">
        <v>12</v>
      </c>
      <c r="B4" s="607" t="s">
        <v>25</v>
      </c>
      <c r="C4" s="607" t="s">
        <v>26</v>
      </c>
      <c r="D4" s="607" t="s">
        <v>27</v>
      </c>
      <c r="E4" s="619" t="s">
        <v>28</v>
      </c>
      <c r="F4" s="622" t="s">
        <v>29</v>
      </c>
      <c r="G4" s="586" t="s">
        <v>30</v>
      </c>
      <c r="H4" s="586"/>
      <c r="I4" s="607" t="s">
        <v>31</v>
      </c>
      <c r="J4" s="610" t="s">
        <v>32</v>
      </c>
      <c r="K4" s="613" t="s">
        <v>33</v>
      </c>
      <c r="L4" s="607" t="s">
        <v>34</v>
      </c>
      <c r="M4" s="616" t="s">
        <v>35</v>
      </c>
      <c r="N4" s="604" t="s">
        <v>36</v>
      </c>
      <c r="O4" s="586" t="s">
        <v>37</v>
      </c>
      <c r="P4" s="586"/>
      <c r="Q4" s="586"/>
      <c r="R4" s="586"/>
      <c r="S4" s="586"/>
      <c r="T4" s="586"/>
      <c r="U4" s="586"/>
      <c r="V4" s="605" t="s">
        <v>38</v>
      </c>
      <c r="W4" s="604" t="s">
        <v>39</v>
      </c>
      <c r="X4" s="586" t="s">
        <v>40</v>
      </c>
      <c r="Y4" s="586"/>
      <c r="Z4" s="586"/>
      <c r="AA4" s="586"/>
      <c r="AB4" s="631" t="s">
        <v>434</v>
      </c>
      <c r="AC4" s="633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29"/>
      <c r="B5" s="608"/>
      <c r="C5" s="608"/>
      <c r="D5" s="608"/>
      <c r="E5" s="620"/>
      <c r="F5" s="623"/>
      <c r="G5" s="586"/>
      <c r="H5" s="586"/>
      <c r="I5" s="608"/>
      <c r="J5" s="611"/>
      <c r="K5" s="614"/>
      <c r="L5" s="608"/>
      <c r="M5" s="617"/>
      <c r="N5" s="604"/>
      <c r="O5" s="586" t="s">
        <v>41</v>
      </c>
      <c r="P5" s="586" t="s">
        <v>42</v>
      </c>
      <c r="Q5" s="586" t="s">
        <v>43</v>
      </c>
      <c r="R5" s="603" t="s">
        <v>44</v>
      </c>
      <c r="S5" s="556" t="s">
        <v>45</v>
      </c>
      <c r="T5" s="586" t="s">
        <v>46</v>
      </c>
      <c r="U5" s="586" t="s">
        <v>47</v>
      </c>
      <c r="V5" s="605"/>
      <c r="W5" s="604"/>
      <c r="X5" s="586" t="s">
        <v>13</v>
      </c>
      <c r="Y5" s="586" t="s">
        <v>48</v>
      </c>
      <c r="Z5" s="586" t="s">
        <v>49</v>
      </c>
      <c r="AA5" s="586" t="s">
        <v>47</v>
      </c>
      <c r="AB5" s="632"/>
      <c r="AC5" s="633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30"/>
      <c r="B6" s="609"/>
      <c r="C6" s="609"/>
      <c r="D6" s="609"/>
      <c r="E6" s="621"/>
      <c r="F6" s="624"/>
      <c r="G6" s="242" t="s">
        <v>50</v>
      </c>
      <c r="H6" s="242" t="s">
        <v>51</v>
      </c>
      <c r="I6" s="609"/>
      <c r="J6" s="612"/>
      <c r="K6" s="615"/>
      <c r="L6" s="609"/>
      <c r="M6" s="617"/>
      <c r="N6" s="604"/>
      <c r="O6" s="586"/>
      <c r="P6" s="586"/>
      <c r="Q6" s="586"/>
      <c r="R6" s="603"/>
      <c r="S6" s="556"/>
      <c r="T6" s="586"/>
      <c r="U6" s="586"/>
      <c r="V6" s="605"/>
      <c r="W6" s="604"/>
      <c r="X6" s="586"/>
      <c r="Y6" s="586"/>
      <c r="Z6" s="586"/>
      <c r="AA6" s="586"/>
      <c r="AB6" s="632"/>
      <c r="AC6" s="633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3">
        <v>0.65</v>
      </c>
      <c r="AC7" s="271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8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60">
        <v>0.48</v>
      </c>
      <c r="AC8" s="271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9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60">
        <v>0.43</v>
      </c>
      <c r="AC9" s="271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60">
        <v>0.55000000000000004</v>
      </c>
      <c r="AC10" s="271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60">
        <v>0.52</v>
      </c>
      <c r="AC11" s="271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60">
        <v>0.55000000000000004</v>
      </c>
      <c r="AC12" s="271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60">
        <v>0.45</v>
      </c>
      <c r="AC13" s="271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60">
        <v>0.45</v>
      </c>
      <c r="AC14" s="271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8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60">
        <v>0.61</v>
      </c>
      <c r="AC15" s="271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60">
        <v>0.61</v>
      </c>
      <c r="AC16" s="271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20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60">
        <v>0.43</v>
      </c>
      <c r="AC17" s="271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60">
        <v>0.43</v>
      </c>
      <c r="AC18" s="271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60">
        <v>0.55000000000000004</v>
      </c>
      <c r="AC19" s="271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60">
        <v>0.45</v>
      </c>
      <c r="AC20" s="271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60">
        <v>0.45</v>
      </c>
      <c r="AC21" s="271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8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60">
        <v>0.95</v>
      </c>
      <c r="AC22" s="271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8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60">
        <v>0.95</v>
      </c>
      <c r="AC23" s="271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8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60">
        <v>0.95</v>
      </c>
      <c r="AC24" s="271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8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60">
        <v>0.95</v>
      </c>
      <c r="AC25" s="271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60">
        <v>0.44</v>
      </c>
      <c r="AC26" s="271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60">
        <v>0.44</v>
      </c>
      <c r="AC27" s="271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99" t="s">
        <v>70</v>
      </c>
      <c r="B28" s="600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60">
        <v>0.19</v>
      </c>
      <c r="AC29" s="271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8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60">
        <v>0.19</v>
      </c>
      <c r="AC30" s="271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60">
        <v>0.19</v>
      </c>
      <c r="AC31" s="271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60">
        <v>0.19</v>
      </c>
      <c r="AC32" s="271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60">
        <v>0.19</v>
      </c>
      <c r="AC33" s="271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8">
        <v>30100016</v>
      </c>
      <c r="B34" s="293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60">
        <v>0.19</v>
      </c>
      <c r="AC34" s="271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8">
        <v>30100017</v>
      </c>
      <c r="B35" s="293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60">
        <v>0.19</v>
      </c>
      <c r="AC35" s="271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8">
        <v>30100015</v>
      </c>
      <c r="B36" s="293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60">
        <v>0.19</v>
      </c>
      <c r="AC36" s="271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8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60">
        <v>0.49</v>
      </c>
      <c r="AC37" s="271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8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60">
        <v>0.49</v>
      </c>
      <c r="AC38" s="271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60">
        <v>0.49</v>
      </c>
      <c r="AC39" s="271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8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60">
        <v>0.49</v>
      </c>
      <c r="AC40" s="271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60">
        <v>0.49</v>
      </c>
      <c r="AC41" s="271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60">
        <v>0.49</v>
      </c>
      <c r="AC42" s="271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60">
        <v>0.49</v>
      </c>
      <c r="AC43" s="271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60">
        <v>0.49</v>
      </c>
      <c r="AC44" s="271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60">
        <v>0.18</v>
      </c>
      <c r="AC45" s="271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60">
        <v>0.18</v>
      </c>
      <c r="AC46" s="271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60">
        <v>0.18</v>
      </c>
      <c r="AC47" s="271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60">
        <v>0.18</v>
      </c>
      <c r="AC48" s="271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60">
        <v>0.19</v>
      </c>
      <c r="AC49" s="271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60">
        <v>0.19</v>
      </c>
      <c r="AC50" s="271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8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60">
        <v>0.19</v>
      </c>
      <c r="AC51" s="271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8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60">
        <v>0.19</v>
      </c>
      <c r="AC52" s="271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21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3">
        <v>0.94</v>
      </c>
      <c r="AC53" s="271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21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3">
        <v>0.94</v>
      </c>
      <c r="AC54" s="271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21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3">
        <v>0.94</v>
      </c>
      <c r="AC55" s="271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21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3">
        <v>0.94</v>
      </c>
      <c r="AC56" s="271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60">
        <v>0.19</v>
      </c>
      <c r="AC57" s="271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60">
        <v>0.19</v>
      </c>
      <c r="AC58" s="271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60">
        <v>0.19</v>
      </c>
      <c r="AC59" s="271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60">
        <v>0.21</v>
      </c>
      <c r="AC60" s="271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60">
        <v>0.21</v>
      </c>
      <c r="AC61" s="271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60">
        <v>0.21</v>
      </c>
      <c r="AC62" s="271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60">
        <v>0.21</v>
      </c>
      <c r="AC63" s="271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60">
        <v>0.21</v>
      </c>
      <c r="AC64" s="271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60">
        <v>0.21</v>
      </c>
      <c r="AC65" s="271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60">
        <v>0.21</v>
      </c>
      <c r="AC66" s="271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8">
        <v>30100043</v>
      </c>
      <c r="B67" s="62" t="s">
        <v>450</v>
      </c>
      <c r="C67" s="299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60">
        <v>0.21</v>
      </c>
      <c r="AC67" s="271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8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3">
        <v>0.21</v>
      </c>
      <c r="AC68" s="271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60">
        <v>0.49</v>
      </c>
      <c r="AC69" s="271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60">
        <v>0.49</v>
      </c>
      <c r="AC70" s="271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8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60"/>
      <c r="AC71" s="271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60">
        <v>0.43</v>
      </c>
      <c r="AC72" s="271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60">
        <v>0.43</v>
      </c>
      <c r="AC73" s="271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60">
        <v>0.43</v>
      </c>
      <c r="AC74" s="271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8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60">
        <v>0.43</v>
      </c>
      <c r="AC75" s="271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20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60">
        <v>0.43</v>
      </c>
      <c r="AC76" s="271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20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60">
        <v>0.43</v>
      </c>
      <c r="AC77" s="271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20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60">
        <v>0.43</v>
      </c>
      <c r="AC78" s="271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20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60">
        <v>0.43</v>
      </c>
      <c r="AC79" s="271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20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3">
        <v>0.69</v>
      </c>
      <c r="AC80" s="271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20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3">
        <v>0.69</v>
      </c>
      <c r="AC81" s="271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20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3">
        <v>0.69</v>
      </c>
      <c r="AC82" s="271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20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60">
        <v>0.95</v>
      </c>
      <c r="AC83" s="271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20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60">
        <v>0.95</v>
      </c>
      <c r="AC84" s="271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20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60">
        <v>0.95</v>
      </c>
      <c r="AC85" s="271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01" t="s">
        <v>86</v>
      </c>
      <c r="B86" s="601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60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2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60">
        <v>1.18</v>
      </c>
      <c r="AC87" s="271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2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60">
        <v>1.18</v>
      </c>
      <c r="AC88" s="271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2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60">
        <v>1.18</v>
      </c>
      <c r="AC89" s="271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2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60">
        <v>1.1100000000000001</v>
      </c>
      <c r="AC90" s="271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2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60">
        <v>1.1100000000000001</v>
      </c>
      <c r="AC91" s="271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2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60">
        <v>1.1100000000000001</v>
      </c>
      <c r="AC92" s="271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2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60">
        <v>1.1100000000000001</v>
      </c>
      <c r="AC93" s="271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2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60">
        <v>0.84</v>
      </c>
      <c r="AC94" s="271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3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60">
        <v>1.06</v>
      </c>
      <c r="AC95" s="271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3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60">
        <v>1.06</v>
      </c>
      <c r="AC96" s="271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3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60">
        <v>1.06</v>
      </c>
      <c r="AC97" s="271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3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60">
        <v>1.06</v>
      </c>
      <c r="AC98" s="271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3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60">
        <v>1.04</v>
      </c>
      <c r="AC99" s="271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3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60">
        <v>1.04</v>
      </c>
      <c r="AC100" s="271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3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60">
        <v>1.04</v>
      </c>
      <c r="AC101" s="271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3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60">
        <v>1.04</v>
      </c>
      <c r="AC102" s="271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3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60">
        <v>1.29</v>
      </c>
      <c r="AC103" s="271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3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60">
        <v>1.29</v>
      </c>
      <c r="AC104" s="271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3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60">
        <v>1.29</v>
      </c>
      <c r="AC105" s="271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3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60">
        <v>1.29</v>
      </c>
      <c r="AC106" s="271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2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60">
        <v>2.0699999999999998</v>
      </c>
      <c r="AC107" s="271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2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60">
        <v>2.0699999999999998</v>
      </c>
      <c r="AC108" s="271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2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60">
        <v>2.0699999999999998</v>
      </c>
      <c r="AC109" s="271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2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60">
        <v>2.0699999999999998</v>
      </c>
      <c r="AC110" s="271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2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60">
        <v>2.0699999999999998</v>
      </c>
      <c r="AC111" s="271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2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60">
        <v>2.0699999999999998</v>
      </c>
      <c r="AC112" s="271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2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60">
        <v>0.67</v>
      </c>
      <c r="AC113" s="271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2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60">
        <v>0.67</v>
      </c>
      <c r="AC114" s="271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2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60">
        <v>1.73</v>
      </c>
      <c r="AC115" s="271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2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60">
        <v>1.73</v>
      </c>
      <c r="AC116" s="271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2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60">
        <v>1.73</v>
      </c>
      <c r="AC117" s="271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2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60">
        <v>1.22</v>
      </c>
      <c r="AC118" s="271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2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60">
        <v>1.22</v>
      </c>
      <c r="AC119" s="271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2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60">
        <v>1.22</v>
      </c>
      <c r="AC120" s="271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93" t="s">
        <v>92</v>
      </c>
      <c r="B121" s="594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49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60"/>
      <c r="AC121" s="272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2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60">
        <v>0.41</v>
      </c>
      <c r="AC122" s="271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2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60">
        <v>0.41</v>
      </c>
      <c r="AC123" s="271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2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60">
        <v>0.52</v>
      </c>
      <c r="AC124" s="271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2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60">
        <v>0.59</v>
      </c>
      <c r="AC125" s="271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01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60">
        <v>0.59</v>
      </c>
      <c r="AC126" s="271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60">
        <v>0.59</v>
      </c>
      <c r="AC127" s="271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2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60">
        <v>0.59</v>
      </c>
      <c r="AC128" s="271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2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60">
        <v>0.59</v>
      </c>
      <c r="AC129" s="271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2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60"/>
      <c r="AC130" s="271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2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60"/>
      <c r="AC131" s="271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2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60"/>
      <c r="AC132" s="271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2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60"/>
      <c r="AC133" s="271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2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60"/>
      <c r="AC134" s="271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60">
        <v>0.43</v>
      </c>
      <c r="AC135" s="271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60">
        <v>0.43</v>
      </c>
      <c r="AC136" s="271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93" t="s">
        <v>99</v>
      </c>
      <c r="B137" s="594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60"/>
      <c r="AC137" s="272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4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4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60">
        <v>0.48</v>
      </c>
      <c r="AC138" s="271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60">
        <v>0.48</v>
      </c>
      <c r="AC139" s="271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60">
        <v>0.48</v>
      </c>
      <c r="AC140" s="271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8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60">
        <v>0.48</v>
      </c>
      <c r="AC141" s="271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8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60">
        <v>0.48</v>
      </c>
      <c r="AC142" s="271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8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3">
        <v>0.56000000000000005</v>
      </c>
      <c r="AC143" s="271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SUM('3:4'!G144)</f>
        <v>922</v>
      </c>
      <c r="H144" s="93">
        <f>SUM('3:4'!H144)</f>
        <v>4646.88</v>
      </c>
      <c r="I144" s="93">
        <f>SUM('3:4'!I144)</f>
        <v>44</v>
      </c>
      <c r="J144" s="31">
        <f t="array" ref="J144">IF(ISERROR(G144/I144),"",G144/I144)</f>
        <v>20.954545454545453</v>
      </c>
      <c r="K144" s="35">
        <f t="array" ref="K144">IF(ISERROR(G144/L144),"",G144/L144)</f>
        <v>41.909090909090907</v>
      </c>
      <c r="L144" s="87">
        <v>22</v>
      </c>
      <c r="M144" s="36">
        <f t="shared" si="48"/>
        <v>2.0909090909090935</v>
      </c>
      <c r="N144" s="93">
        <f>SUM('3:4'!N144)</f>
        <v>0</v>
      </c>
      <c r="O144" s="93">
        <f>SUM('3:4'!O144)</f>
        <v>0</v>
      </c>
      <c r="P144" s="93">
        <f>SUM('3:4'!P144)</f>
        <v>0</v>
      </c>
      <c r="Q144" s="93">
        <f>SUM('3:4'!Q144)</f>
        <v>0</v>
      </c>
      <c r="R144" s="93">
        <f>SUM('3:4'!R144)</f>
        <v>0</v>
      </c>
      <c r="S144" s="93">
        <f>SUM('3:4'!S144)</f>
        <v>0</v>
      </c>
      <c r="T144" s="93">
        <f>SUM('3:4'!T144)</f>
        <v>0</v>
      </c>
      <c r="U144" s="93">
        <f>SUM('3:4'!U144)</f>
        <v>0</v>
      </c>
      <c r="V144" s="206">
        <f t="shared" si="49"/>
        <v>0</v>
      </c>
      <c r="W144" s="33">
        <f t="shared" si="43"/>
        <v>0</v>
      </c>
      <c r="X144" s="93">
        <f>SUM('3:4'!X144)</f>
        <v>0</v>
      </c>
      <c r="Y144" s="93">
        <f>SUM('3:4'!Y144)</f>
        <v>0</v>
      </c>
      <c r="Z144" s="93">
        <f>SUM('3:4'!Z144)</f>
        <v>0</v>
      </c>
      <c r="AA144" s="93">
        <f>SUM('3:4'!AA144)</f>
        <v>0</v>
      </c>
      <c r="AB144" s="360">
        <v>0.48</v>
      </c>
      <c r="AC144" s="271">
        <f t="shared" si="46"/>
        <v>442.56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593" t="s">
        <v>102</v>
      </c>
      <c r="B145" s="594"/>
      <c r="C145" s="243" t="s">
        <v>71</v>
      </c>
      <c r="D145" s="20"/>
      <c r="E145" s="20"/>
      <c r="F145" s="32"/>
      <c r="G145" s="99">
        <f>SUM(G138:G144)</f>
        <v>1194</v>
      </c>
      <c r="H145" s="99">
        <f>SUM(H138:H144)</f>
        <v>6017.76</v>
      </c>
      <c r="I145" s="99">
        <f>SUM(I138:I144)</f>
        <v>56.5</v>
      </c>
      <c r="J145" s="31">
        <f t="array" ref="J145">IF(ISERROR(G145/I145),"",G145/I145)</f>
        <v>21.13274336283186</v>
      </c>
      <c r="K145" s="30">
        <f>SUM(K138:K144)</f>
        <v>54.272727272727266</v>
      </c>
      <c r="L145" s="98"/>
      <c r="M145" s="89">
        <f>SUM(M138:M144)</f>
        <v>2.2272727272727302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3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360"/>
      <c r="AC145" s="272">
        <f>SUM(AC138:AC144)</f>
        <v>573.12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01">
        <v>30700013</v>
      </c>
      <c r="B146" s="64" t="s">
        <v>475</v>
      </c>
      <c r="C146" s="242"/>
      <c r="D146" s="17">
        <v>3.65</v>
      </c>
      <c r="E146" s="17"/>
      <c r="F146" s="53"/>
      <c r="G146" s="93">
        <f>SUM('3:4'!G146)</f>
        <v>0</v>
      </c>
      <c r="H146" s="93">
        <f>SUM('3:4'!H146)</f>
        <v>0</v>
      </c>
      <c r="I146" s="93">
        <f>SUM('3:4'!I146)</f>
        <v>0</v>
      </c>
      <c r="J146" s="31" t="str">
        <f t="array" ref="J146">IF(ISERROR(G146/I146),"",G146/I146)</f>
        <v/>
      </c>
      <c r="K146" s="246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:V149" si="51">SUM(X146:AA146)</f>
        <v>0</v>
      </c>
      <c r="W146" s="33" t="str">
        <f t="shared" si="43"/>
        <v/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60">
        <v>2.0699999999999998</v>
      </c>
      <c r="AC146" s="271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01">
        <v>30700014</v>
      </c>
      <c r="B147" s="64" t="s">
        <v>0</v>
      </c>
      <c r="C147" s="242"/>
      <c r="D147" s="17">
        <v>6.58</v>
      </c>
      <c r="E147" s="17"/>
      <c r="F147" s="6"/>
      <c r="G147" s="93">
        <f>SUM('3:4'!G147)</f>
        <v>0</v>
      </c>
      <c r="H147" s="93">
        <f>SUM('3:4'!H147)</f>
        <v>0</v>
      </c>
      <c r="I147" s="93">
        <f>SUM('3:4'!I147)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SUM('3:4'!N147)</f>
        <v>0</v>
      </c>
      <c r="O147" s="93">
        <f>SUM('3:4'!O147)</f>
        <v>0</v>
      </c>
      <c r="P147" s="93">
        <f>SUM('3:4'!P147)</f>
        <v>0</v>
      </c>
      <c r="Q147" s="93">
        <f>SUM('3:4'!Q147)</f>
        <v>0</v>
      </c>
      <c r="R147" s="93">
        <f>SUM('3:4'!R147)</f>
        <v>0</v>
      </c>
      <c r="S147" s="93">
        <f>SUM('3:4'!S147)</f>
        <v>0</v>
      </c>
      <c r="T147" s="93">
        <f>SUM('3:4'!T147)</f>
        <v>0</v>
      </c>
      <c r="U147" s="93">
        <f>SUM('3:4'!U147)</f>
        <v>0</v>
      </c>
      <c r="V147" s="206">
        <f t="shared" si="51"/>
        <v>0</v>
      </c>
      <c r="W147" s="33" t="str">
        <f t="shared" si="43"/>
        <v/>
      </c>
      <c r="X147" s="93">
        <f>SUM('3:4'!X147)</f>
        <v>0</v>
      </c>
      <c r="Y147" s="93">
        <f>SUM('3:4'!Y147)</f>
        <v>0</v>
      </c>
      <c r="Z147" s="93">
        <f>SUM('3:4'!Z147)</f>
        <v>0</v>
      </c>
      <c r="AA147" s="93">
        <f>SUM('3:4'!AA147)</f>
        <v>0</v>
      </c>
      <c r="AB147" s="360">
        <v>2.0699999999999998</v>
      </c>
      <c r="AC147" s="271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242"/>
      <c r="D148" s="17">
        <v>7.8</v>
      </c>
      <c r="E148" s="17"/>
      <c r="F148" s="6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87">
        <v>4.5999999999999996</v>
      </c>
      <c r="M148" s="36">
        <f t="shared" si="50"/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si="51"/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60">
        <v>2.25</v>
      </c>
      <c r="AC148" s="271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01">
        <v>30700017</v>
      </c>
      <c r="B149" s="64" t="s">
        <v>2</v>
      </c>
      <c r="C149" s="242"/>
      <c r="D149" s="17">
        <v>4.4000000000000004</v>
      </c>
      <c r="E149" s="17"/>
      <c r="F149" s="6"/>
      <c r="G149" s="93">
        <f>SUM('3:4'!G149)</f>
        <v>216</v>
      </c>
      <c r="H149" s="93">
        <f>SUM('3:4'!H149)</f>
        <v>950.40000000000009</v>
      </c>
      <c r="I149" s="93">
        <f>SUM('3:4'!I149)</f>
        <v>60.5</v>
      </c>
      <c r="J149" s="31">
        <f t="array" ref="J149">IF(ISERROR(G149/I149),"",G149/I149)</f>
        <v>3.5702479338842976</v>
      </c>
      <c r="K149" s="35">
        <f t="array" ref="K149">IF(ISERROR(G149/L149),"",G149/L149)</f>
        <v>37.241379310344826</v>
      </c>
      <c r="L149" s="87">
        <v>5.8</v>
      </c>
      <c r="M149" s="36">
        <f t="shared" si="50"/>
        <v>23.258620689655174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>
        <f t="shared" si="43"/>
        <v>0</v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60">
        <v>1.79</v>
      </c>
      <c r="AC149" s="271">
        <f t="shared" si="46"/>
        <v>386.64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/>
      <c r="K150" s="35"/>
      <c r="L150" s="87">
        <v>6</v>
      </c>
      <c r="M150" s="36"/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/>
      <c r="W150" s="33"/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60">
        <v>1.92</v>
      </c>
      <c r="AC150" s="271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24"/>
      <c r="B151" s="283" t="s">
        <v>239</v>
      </c>
      <c r="C151" s="242" t="s">
        <v>53</v>
      </c>
      <c r="D151" s="17">
        <v>6.04</v>
      </c>
      <c r="E151" s="17"/>
      <c r="F151" s="6"/>
      <c r="G151" s="93">
        <f>SUM('3:4'!G151)</f>
        <v>0</v>
      </c>
      <c r="H151" s="93">
        <f>SUM('3:4'!H151)</f>
        <v>0</v>
      </c>
      <c r="I151" s="93">
        <f>SUM('3:4'!I151)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60">
        <v>1.73</v>
      </c>
      <c r="AC151" s="271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24">
        <v>30700019</v>
      </c>
      <c r="B152" s="66" t="s">
        <v>104</v>
      </c>
      <c r="C152" s="242" t="s">
        <v>60</v>
      </c>
      <c r="D152" s="17">
        <v>6.04</v>
      </c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>
        <f t="shared" si="53"/>
        <v>0</v>
      </c>
      <c r="W152" s="33" t="str">
        <f t="shared" si="54"/>
        <v/>
      </c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60">
        <v>1.73</v>
      </c>
      <c r="AC152" s="271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07">
        <v>30601015</v>
      </c>
      <c r="B153" s="283" t="s">
        <v>444</v>
      </c>
      <c r="C153" s="282" t="s">
        <v>53</v>
      </c>
      <c r="D153" s="17">
        <v>6</v>
      </c>
      <c r="E153" s="17"/>
      <c r="F153" s="6"/>
      <c r="G153" s="93">
        <f>SUM('3:4'!G153)</f>
        <v>0</v>
      </c>
      <c r="H153" s="93">
        <f>SUM('3:4'!H153)</f>
        <v>0</v>
      </c>
      <c r="I153" s="93"/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360">
        <v>1.73</v>
      </c>
      <c r="AC153" s="271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07">
        <v>30101016</v>
      </c>
      <c r="B154" s="283" t="s">
        <v>443</v>
      </c>
      <c r="C154" s="288" t="s">
        <v>446</v>
      </c>
      <c r="D154" s="17">
        <v>6</v>
      </c>
      <c r="E154" s="17"/>
      <c r="F154" s="6"/>
      <c r="G154" s="93">
        <f>SUM('3:4'!G154)</f>
        <v>0</v>
      </c>
      <c r="H154" s="93">
        <f>SUM('3:4'!H154)</f>
        <v>0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360">
        <v>1.73</v>
      </c>
      <c r="AC154" s="271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SUM('3:4'!N155)</f>
        <v>0</v>
      </c>
      <c r="O155" s="93">
        <f>SUM('3:4'!O155)</f>
        <v>0</v>
      </c>
      <c r="P155" s="93">
        <f>SUM('3:4'!P155)</f>
        <v>0</v>
      </c>
      <c r="Q155" s="93">
        <f>SUM('3:4'!Q155)</f>
        <v>0</v>
      </c>
      <c r="R155" s="93">
        <f>SUM('3:4'!R155)</f>
        <v>0</v>
      </c>
      <c r="S155" s="93">
        <f>SUM('3:4'!S155)</f>
        <v>0</v>
      </c>
      <c r="T155" s="93">
        <f>SUM('3:4'!T155)</f>
        <v>0</v>
      </c>
      <c r="U155" s="93">
        <f>SUM('3:4'!U155)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SUM('3:4'!X155)</f>
        <v>0</v>
      </c>
      <c r="Y155" s="93">
        <f>SUM('3:4'!Y155)</f>
        <v>0</v>
      </c>
      <c r="Z155" s="93">
        <f>SUM('3:4'!Z155)</f>
        <v>0</v>
      </c>
      <c r="AA155" s="93">
        <f>SUM('3:4'!AA155)</f>
        <v>0</v>
      </c>
      <c r="AB155" s="360"/>
      <c r="AC155" s="271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SUM('3:4'!G156)</f>
        <v>0</v>
      </c>
      <c r="H156" s="93">
        <f>SUM('3:4'!H156)</f>
        <v>0</v>
      </c>
      <c r="I156" s="93">
        <f>SUM('3:4'!I156)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SUM('3:4'!N156)</f>
        <v>0</v>
      </c>
      <c r="O156" s="93">
        <f>SUM('3:4'!O156)</f>
        <v>0</v>
      </c>
      <c r="P156" s="93">
        <f>SUM('3:4'!P156)</f>
        <v>0</v>
      </c>
      <c r="Q156" s="93">
        <f>SUM('3:4'!Q156)</f>
        <v>0</v>
      </c>
      <c r="R156" s="93">
        <f>SUM('3:4'!R156)</f>
        <v>0</v>
      </c>
      <c r="S156" s="93">
        <f>SUM('3:4'!S156)</f>
        <v>0</v>
      </c>
      <c r="T156" s="93">
        <f>SUM('3:4'!T156)</f>
        <v>0</v>
      </c>
      <c r="U156" s="93">
        <f>SUM('3:4'!U156)</f>
        <v>0</v>
      </c>
      <c r="V156" s="206">
        <f t="shared" si="56"/>
        <v>0</v>
      </c>
      <c r="W156" s="33" t="str">
        <f t="shared" si="57"/>
        <v/>
      </c>
      <c r="X156" s="93">
        <f>SUM('3:4'!X156)</f>
        <v>0</v>
      </c>
      <c r="Y156" s="93">
        <f>SUM('3:4'!Y156)</f>
        <v>0</v>
      </c>
      <c r="Z156" s="93">
        <f>SUM('3:4'!Z156)</f>
        <v>0</v>
      </c>
      <c r="AA156" s="93">
        <f>SUM('3:4'!AA156)</f>
        <v>0</v>
      </c>
      <c r="AB156" s="360">
        <v>1.27</v>
      </c>
      <c r="AC156" s="271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1">
        <v>30700015</v>
      </c>
      <c r="B157" s="244" t="s">
        <v>159</v>
      </c>
      <c r="C157" s="16"/>
      <c r="D157" s="17">
        <v>4.5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/>
      <c r="W157" s="33"/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60"/>
      <c r="AC157" s="271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01">
        <v>30700012</v>
      </c>
      <c r="B158" s="244" t="s">
        <v>160</v>
      </c>
      <c r="C158" s="16"/>
      <c r="D158" s="17">
        <v>4.5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/>
      <c r="W158" s="33"/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60"/>
      <c r="AC158" s="271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25">
        <v>30101063</v>
      </c>
      <c r="B159" s="254" t="s">
        <v>437</v>
      </c>
      <c r="C159" s="16"/>
      <c r="D159" s="17">
        <v>5.03</v>
      </c>
      <c r="E159" s="17"/>
      <c r="F159" s="6"/>
      <c r="G159" s="93">
        <f>SUM('3:4'!G159)</f>
        <v>0</v>
      </c>
      <c r="H159" s="93">
        <f>SUM('3:4'!H159)</f>
        <v>0</v>
      </c>
      <c r="I159" s="93"/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360"/>
      <c r="AC159" s="271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593" t="s">
        <v>106</v>
      </c>
      <c r="B160" s="594"/>
      <c r="C160" s="243" t="s">
        <v>71</v>
      </c>
      <c r="D160" s="20"/>
      <c r="E160" s="20"/>
      <c r="F160" s="32"/>
      <c r="G160" s="94">
        <f>SUM(G146:G158)</f>
        <v>216</v>
      </c>
      <c r="H160" s="30">
        <f>SUM(H146:H158)</f>
        <v>950.40000000000009</v>
      </c>
      <c r="I160" s="30">
        <f>SUM(I146:I158)</f>
        <v>60.5</v>
      </c>
      <c r="J160" s="31">
        <f t="array" ref="J160">IF(ISERROR(G160/I160),"",G160/I160)</f>
        <v>3.5702479338842976</v>
      </c>
      <c r="K160" s="30">
        <f>SUM(K146:K156)</f>
        <v>37.241379310344826</v>
      </c>
      <c r="L160" s="98"/>
      <c r="M160" s="89">
        <f t="shared" ref="M160:V160" si="58">SUM(M146:M156)</f>
        <v>23.258620689655174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360"/>
      <c r="AC160" s="91">
        <f>SUM(AC146:AC158)</f>
        <v>386.64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595" t="s">
        <v>108</v>
      </c>
      <c r="B161" s="596"/>
      <c r="C161" s="596"/>
      <c r="D161" s="596"/>
      <c r="E161" s="596"/>
      <c r="F161" s="597"/>
      <c r="G161" s="193">
        <f>SUM(G28,G86,G121,G137,G145,G160)</f>
        <v>1966</v>
      </c>
      <c r="H161" s="193">
        <f>SUM(H28,H86,H121,H137,H145,H160)</f>
        <v>9758.7199999999993</v>
      </c>
      <c r="I161" s="193">
        <f>SUM(I28,I86,I121,I137,I145,I160)</f>
        <v>144.5</v>
      </c>
      <c r="J161" s="52">
        <f t="array" ref="J161">IF(ISERROR(G161/I161),"",G161/I161)</f>
        <v>13.605536332179931</v>
      </c>
      <c r="K161" s="193">
        <f>SUM(K28,K86,K121,K137,K145,K160)</f>
        <v>118.70227862608284</v>
      </c>
      <c r="L161" s="52">
        <f>IF(ISERROR(G161/K161),"",G161/K161)</f>
        <v>16.562445327549124</v>
      </c>
      <c r="M161" s="193">
        <f t="shared" ref="M161:AA161" si="60">SUM(M28,M86,M121,M137,M145,M160)</f>
        <v>25.631054707250485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360"/>
      <c r="AC161" s="273">
        <f>SUM(AC28,AC86,AC121,AC137,AC145,AC160)</f>
        <v>1735.08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634" t="s">
        <v>109</v>
      </c>
      <c r="B162" s="245" t="s">
        <v>110</v>
      </c>
      <c r="C162" s="576" t="s">
        <v>111</v>
      </c>
      <c r="D162" s="576"/>
      <c r="E162" s="586" t="s">
        <v>112</v>
      </c>
      <c r="F162" s="586"/>
      <c r="G162" s="556" t="s">
        <v>113</v>
      </c>
      <c r="H162" s="556"/>
      <c r="I162" s="586" t="s">
        <v>114</v>
      </c>
      <c r="J162" s="586"/>
      <c r="K162" s="586" t="s">
        <v>36</v>
      </c>
      <c r="L162" s="586"/>
      <c r="M162" s="586" t="s">
        <v>115</v>
      </c>
      <c r="N162" s="586"/>
      <c r="O162" s="586" t="s">
        <v>116</v>
      </c>
      <c r="P162" s="556" t="s">
        <v>117</v>
      </c>
      <c r="Q162" s="556"/>
      <c r="R162" s="556" t="s">
        <v>36</v>
      </c>
      <c r="S162" s="556"/>
      <c r="T162" s="556" t="s">
        <v>118</v>
      </c>
      <c r="U162" s="556"/>
      <c r="V162" s="556" t="s">
        <v>119</v>
      </c>
      <c r="W162" s="556"/>
      <c r="X162" s="556" t="s">
        <v>36</v>
      </c>
      <c r="Y162" s="556"/>
      <c r="Z162" s="556" t="s">
        <v>118</v>
      </c>
      <c r="AA162" s="556"/>
      <c r="AE162" s="14"/>
      <c r="AF162" s="14"/>
      <c r="AG162" s="3"/>
      <c r="AH162" s="249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635"/>
      <c r="B163" s="245" t="s">
        <v>120</v>
      </c>
      <c r="C163" s="591">
        <f>SUM('3:4'!C163)</f>
        <v>2</v>
      </c>
      <c r="D163" s="592"/>
      <c r="E163" s="590">
        <f>D163*11</f>
        <v>0</v>
      </c>
      <c r="F163" s="590"/>
      <c r="G163" s="591">
        <f>SUM('3:4'!G163)</f>
        <v>2</v>
      </c>
      <c r="H163" s="592"/>
      <c r="I163" s="586">
        <f>G163*11</f>
        <v>22</v>
      </c>
      <c r="J163" s="586"/>
      <c r="K163" s="586">
        <f>E163-I163</f>
        <v>-22</v>
      </c>
      <c r="L163" s="586"/>
      <c r="M163" s="588" t="str">
        <f>IF(ISERROR(K163/E163),"",K163/E163)</f>
        <v/>
      </c>
      <c r="N163" s="588"/>
      <c r="O163" s="586"/>
      <c r="P163" s="556" t="s">
        <v>70</v>
      </c>
      <c r="Q163" s="556"/>
      <c r="R163" s="579">
        <f>SUM(O28:U28)</f>
        <v>0</v>
      </c>
      <c r="S163" s="579"/>
      <c r="T163" s="587" t="str">
        <f t="array" ref="T163">IF(ISERROR(R163/R170),"",R163/R170)</f>
        <v/>
      </c>
      <c r="U163" s="587"/>
      <c r="V163" s="556" t="s">
        <v>41</v>
      </c>
      <c r="W163" s="556"/>
      <c r="X163" s="579">
        <f>SUM(P27,P85,P120,P136,P144,P158)</f>
        <v>0</v>
      </c>
      <c r="Y163" s="579"/>
      <c r="Z163" s="587" t="str">
        <f t="array" ref="Z163">IF(ISERROR(X163/X170),"",X163/X170)</f>
        <v/>
      </c>
      <c r="AA163" s="587"/>
      <c r="AE163" s="14"/>
      <c r="AF163" s="14"/>
      <c r="AG163" s="3"/>
      <c r="AH163" s="251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635"/>
      <c r="B164" s="245" t="s">
        <v>121</v>
      </c>
      <c r="C164" s="591">
        <f>SUM('3:4'!C164)</f>
        <v>2</v>
      </c>
      <c r="D164" s="592"/>
      <c r="E164" s="590">
        <f>D164*11</f>
        <v>0</v>
      </c>
      <c r="F164" s="590"/>
      <c r="G164" s="591">
        <f>SUM('3:4'!G164)</f>
        <v>2</v>
      </c>
      <c r="H164" s="592"/>
      <c r="I164" s="586">
        <f>G164*11</f>
        <v>22</v>
      </c>
      <c r="J164" s="586"/>
      <c r="K164" s="586">
        <f>E164-I164</f>
        <v>-22</v>
      </c>
      <c r="L164" s="586"/>
      <c r="M164" s="588" t="str">
        <f>IF(ISERROR(K164/E164),"",K164/E164)</f>
        <v/>
      </c>
      <c r="N164" s="588"/>
      <c r="O164" s="586"/>
      <c r="P164" s="556" t="s">
        <v>86</v>
      </c>
      <c r="Q164" s="556"/>
      <c r="R164" s="579">
        <f>SUM(O86:U86)</f>
        <v>0</v>
      </c>
      <c r="S164" s="579"/>
      <c r="T164" s="587" t="str">
        <f>IF(ISERROR(R164/R170),"",R164/R170)</f>
        <v/>
      </c>
      <c r="U164" s="587"/>
      <c r="V164" s="556" t="s">
        <v>42</v>
      </c>
      <c r="W164" s="556"/>
      <c r="X164" s="579">
        <f>SUM(P28,P86,P121,P137,P145,P160)</f>
        <v>0</v>
      </c>
      <c r="Y164" s="579"/>
      <c r="Z164" s="587" t="str">
        <f>IF(ISERROR(X164/X170),"",X164/X170)</f>
        <v/>
      </c>
      <c r="AA164" s="587"/>
      <c r="AE164" s="14"/>
      <c r="AF164" s="14"/>
      <c r="AG164" s="3"/>
      <c r="AH164" s="251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635"/>
      <c r="B165" s="245" t="s">
        <v>122</v>
      </c>
      <c r="C165" s="591">
        <f>SUM('3:4'!C165)</f>
        <v>2</v>
      </c>
      <c r="D165" s="592"/>
      <c r="E165" s="590">
        <f>D165*11</f>
        <v>0</v>
      </c>
      <c r="F165" s="590"/>
      <c r="G165" s="591">
        <f>SUM('3:4'!G165)</f>
        <v>2</v>
      </c>
      <c r="H165" s="592"/>
      <c r="I165" s="586">
        <f>G165*8</f>
        <v>16</v>
      </c>
      <c r="J165" s="586"/>
      <c r="K165" s="586">
        <f>E165-I165</f>
        <v>-16</v>
      </c>
      <c r="L165" s="586"/>
      <c r="M165" s="588" t="str">
        <f>IF(ISERROR(K165/E165),"",K165/E165)</f>
        <v/>
      </c>
      <c r="N165" s="588"/>
      <c r="O165" s="586"/>
      <c r="P165" s="556" t="s">
        <v>92</v>
      </c>
      <c r="Q165" s="556"/>
      <c r="R165" s="579">
        <f>SUM(O121:U121)</f>
        <v>0</v>
      </c>
      <c r="S165" s="579"/>
      <c r="T165" s="587" t="str">
        <f>IF(ISERROR(R165/R170),"",R165/R170)</f>
        <v/>
      </c>
      <c r="U165" s="587"/>
      <c r="V165" s="556" t="s">
        <v>43</v>
      </c>
      <c r="W165" s="556"/>
      <c r="X165" s="579">
        <f>SUM(P29,P87,P122,P138,P146,P161)</f>
        <v>0</v>
      </c>
      <c r="Y165" s="579"/>
      <c r="Z165" s="587" t="str">
        <f>IF(ISERROR(X165/X170),"",X165/X170)</f>
        <v/>
      </c>
      <c r="AA165" s="587"/>
      <c r="AE165" s="14"/>
      <c r="AF165" s="14"/>
      <c r="AG165" s="251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35"/>
      <c r="B166" s="245" t="s">
        <v>47</v>
      </c>
      <c r="C166" s="591">
        <f>SUM('3:4'!C166)</f>
        <v>2</v>
      </c>
      <c r="D166" s="592"/>
      <c r="E166" s="590">
        <f>D166*11</f>
        <v>0</v>
      </c>
      <c r="F166" s="590"/>
      <c r="G166" s="591">
        <f>SUM('3:4'!G166)</f>
        <v>2</v>
      </c>
      <c r="H166" s="592"/>
      <c r="I166" s="586">
        <f>G166*11</f>
        <v>22</v>
      </c>
      <c r="J166" s="586"/>
      <c r="K166" s="586">
        <f>E166-I166</f>
        <v>-22</v>
      </c>
      <c r="L166" s="586"/>
      <c r="M166" s="588" t="str">
        <f>IF(ISERROR(K166/E166),"",K166/E166)</f>
        <v/>
      </c>
      <c r="N166" s="588"/>
      <c r="O166" s="586"/>
      <c r="P166" s="556" t="s">
        <v>99</v>
      </c>
      <c r="Q166" s="556"/>
      <c r="R166" s="579">
        <f>SUM(O137:U137)</f>
        <v>0</v>
      </c>
      <c r="S166" s="579"/>
      <c r="T166" s="587" t="str">
        <f>IF(ISERROR(R166/R170),"",R166/R170)</f>
        <v/>
      </c>
      <c r="U166" s="587"/>
      <c r="V166" s="556" t="s">
        <v>44</v>
      </c>
      <c r="W166" s="556"/>
      <c r="X166" s="579">
        <f>SUM(P31,P88,P123,P139,P147,P162)</f>
        <v>0</v>
      </c>
      <c r="Y166" s="579"/>
      <c r="Z166" s="587" t="str">
        <f>IF(ISERROR(X166/X170),"",X166/X170)</f>
        <v/>
      </c>
      <c r="AA166" s="587"/>
      <c r="AE166" s="14"/>
      <c r="AF166" s="14"/>
      <c r="AG166" s="251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36"/>
      <c r="B167" s="245" t="s">
        <v>123</v>
      </c>
      <c r="C167" s="589">
        <f>SUM(C163:D166)</f>
        <v>8</v>
      </c>
      <c r="D167" s="586"/>
      <c r="E167" s="586">
        <f>SUM(F163:F166)</f>
        <v>0</v>
      </c>
      <c r="F167" s="586"/>
      <c r="G167" s="589">
        <f>SUM(G163:H166)</f>
        <v>8</v>
      </c>
      <c r="H167" s="586"/>
      <c r="I167" s="586">
        <f>SUM(I163:J166)</f>
        <v>82</v>
      </c>
      <c r="J167" s="586"/>
      <c r="K167" s="586">
        <f>SUM(K163:L166)</f>
        <v>-82</v>
      </c>
      <c r="L167" s="586"/>
      <c r="M167" s="588" t="str">
        <f>IF(ISERROR(K167/E167),"",K167/E167)</f>
        <v/>
      </c>
      <c r="N167" s="588"/>
      <c r="O167" s="586"/>
      <c r="P167" s="556" t="s">
        <v>102</v>
      </c>
      <c r="Q167" s="556"/>
      <c r="R167" s="579">
        <f>SUM(O145:U145)</f>
        <v>0</v>
      </c>
      <c r="S167" s="579"/>
      <c r="T167" s="587" t="str">
        <f>IF(ISERROR(R167/R170),"",R167/R170)</f>
        <v/>
      </c>
      <c r="U167" s="587"/>
      <c r="V167" s="556" t="s">
        <v>45</v>
      </c>
      <c r="W167" s="556"/>
      <c r="X167" s="579">
        <f>SUM(P32,P89,P124,P140,P148,P163)</f>
        <v>0</v>
      </c>
      <c r="Y167" s="579"/>
      <c r="Z167" s="587" t="str">
        <f>IF(ISERROR(X167/X170),"",X167/X170)</f>
        <v/>
      </c>
      <c r="AA167" s="587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48"/>
      <c r="AV167" s="248"/>
      <c r="AW167" s="248"/>
      <c r="AX167" s="248"/>
      <c r="AY167" s="248"/>
      <c r="AZ167" s="248"/>
      <c r="BA167" s="248"/>
    </row>
    <row r="168" spans="1:106" ht="17.25" hidden="1">
      <c r="A168" s="326" t="s">
        <v>152</v>
      </c>
      <c r="B168" s="245">
        <f>G161</f>
        <v>1966</v>
      </c>
      <c r="C168" s="579" t="s">
        <v>155</v>
      </c>
      <c r="D168" s="579"/>
      <c r="E168" s="556">
        <f>H161</f>
        <v>9758.7199999999993</v>
      </c>
      <c r="F168" s="556"/>
      <c r="G168" s="556" t="s">
        <v>34</v>
      </c>
      <c r="H168" s="556"/>
      <c r="I168" s="585">
        <f>L161</f>
        <v>16.562445327549124</v>
      </c>
      <c r="J168" s="585"/>
      <c r="K168" s="586" t="s">
        <v>32</v>
      </c>
      <c r="L168" s="586"/>
      <c r="M168" s="585">
        <f>J161</f>
        <v>13.605536332179931</v>
      </c>
      <c r="N168" s="585"/>
      <c r="O168" s="586"/>
      <c r="P168" s="556" t="s">
        <v>106</v>
      </c>
      <c r="Q168" s="556"/>
      <c r="R168" s="579">
        <f>SUM(O160:U160)</f>
        <v>0</v>
      </c>
      <c r="S168" s="579"/>
      <c r="T168" s="587" t="str">
        <f>IF(ISERROR(R168/R170),"",R168/R170)</f>
        <v/>
      </c>
      <c r="U168" s="587"/>
      <c r="V168" s="556" t="s">
        <v>46</v>
      </c>
      <c r="W168" s="556"/>
      <c r="X168" s="579">
        <f>SUM(P33,P90,P125,P141,P149,P164)</f>
        <v>0</v>
      </c>
      <c r="Y168" s="579"/>
      <c r="Z168" s="587" t="str">
        <f>IF(ISERROR(X168/X170),"",X168/X170)</f>
        <v/>
      </c>
      <c r="AA168" s="587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48"/>
      <c r="AV168" s="248"/>
      <c r="AW168" s="248"/>
      <c r="AX168" s="248"/>
      <c r="AY168" s="248"/>
      <c r="AZ168" s="248"/>
      <c r="BA168" s="248"/>
    </row>
    <row r="169" spans="1:106" ht="17.25" hidden="1">
      <c r="A169" s="327" t="s">
        <v>153</v>
      </c>
      <c r="B169" s="245">
        <f>I161+C167</f>
        <v>152.5</v>
      </c>
      <c r="C169" s="556" t="s">
        <v>114</v>
      </c>
      <c r="D169" s="556"/>
      <c r="E169" s="576">
        <f>K161+I167</f>
        <v>200.70227862608283</v>
      </c>
      <c r="F169" s="576"/>
      <c r="G169" s="556" t="s">
        <v>150</v>
      </c>
      <c r="H169" s="556"/>
      <c r="I169" s="585">
        <f>B169-E169</f>
        <v>-48.20227862608283</v>
      </c>
      <c r="J169" s="585"/>
      <c r="K169" s="586" t="s">
        <v>151</v>
      </c>
      <c r="L169" s="586"/>
      <c r="M169" s="588">
        <f>IF(ISERROR(I169/B169),"",I169/B169)</f>
        <v>-0.31608051558087102</v>
      </c>
      <c r="N169" s="588"/>
      <c r="O169" s="586"/>
      <c r="P169" s="556" t="s">
        <v>107</v>
      </c>
      <c r="Q169" s="556"/>
      <c r="R169" s="579"/>
      <c r="S169" s="579"/>
      <c r="T169" s="587" t="str">
        <f>IF(ISERROR(R169/R170),"",R169/R170)</f>
        <v/>
      </c>
      <c r="U169" s="587"/>
      <c r="V169" s="556" t="s">
        <v>47</v>
      </c>
      <c r="W169" s="556"/>
      <c r="X169" s="579"/>
      <c r="Y169" s="579"/>
      <c r="Z169" s="587" t="str">
        <f>IF(ISERROR(X169/X170),"",X169/X170)</f>
        <v/>
      </c>
      <c r="AA169" s="587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5.75" hidden="1" customHeight="1">
      <c r="A170" s="327" t="s">
        <v>154</v>
      </c>
      <c r="B170" s="245">
        <f>N161</f>
        <v>0</v>
      </c>
      <c r="C170" s="556" t="s">
        <v>149</v>
      </c>
      <c r="D170" s="556"/>
      <c r="E170" s="587">
        <f>IF(ISERROR(B170/B169),"",B170/B169)</f>
        <v>0</v>
      </c>
      <c r="F170" s="587"/>
      <c r="G170" s="556" t="s">
        <v>158</v>
      </c>
      <c r="H170" s="556"/>
      <c r="I170" s="586">
        <f>V161</f>
        <v>0</v>
      </c>
      <c r="J170" s="586"/>
      <c r="K170" s="586" t="s">
        <v>156</v>
      </c>
      <c r="L170" s="586"/>
      <c r="M170" s="588">
        <f t="array" ref="M170">IF(ISERROR(I170/B168),"",I170/B168)</f>
        <v>0</v>
      </c>
      <c r="N170" s="588"/>
      <c r="O170" s="586"/>
      <c r="P170" s="556" t="s">
        <v>123</v>
      </c>
      <c r="Q170" s="556"/>
      <c r="R170" s="579">
        <f>SUM(R163:S169)</f>
        <v>0</v>
      </c>
      <c r="S170" s="579"/>
      <c r="T170" s="587">
        <f>SUM(T163:U169)</f>
        <v>0</v>
      </c>
      <c r="U170" s="587"/>
      <c r="V170" s="556" t="s">
        <v>123</v>
      </c>
      <c r="W170" s="556"/>
      <c r="X170" s="579">
        <f>SUM(X163:Y169)</f>
        <v>0</v>
      </c>
      <c r="Y170" s="579"/>
      <c r="Z170" s="587">
        <f>SUM(Z163:AA169)</f>
        <v>0</v>
      </c>
      <c r="AA170" s="587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5.75">
      <c r="A171" s="618" t="s">
        <v>128</v>
      </c>
      <c r="B171" s="618"/>
      <c r="C171" s="618"/>
      <c r="D171" s="618"/>
      <c r="E171" s="618"/>
      <c r="F171" s="618"/>
      <c r="G171" s="618"/>
      <c r="H171" s="618"/>
      <c r="I171" s="618"/>
      <c r="J171" s="626"/>
      <c r="K171" s="618"/>
      <c r="L171" s="618"/>
      <c r="M171" s="618"/>
      <c r="N171" s="618"/>
      <c r="O171" s="618"/>
      <c r="P171" s="618"/>
      <c r="Q171" s="618"/>
      <c r="R171" s="618"/>
      <c r="S171" s="618"/>
      <c r="T171" s="618"/>
      <c r="U171" s="618"/>
      <c r="V171" s="618"/>
      <c r="W171" s="618"/>
      <c r="X171" s="618"/>
      <c r="Y171" s="618"/>
      <c r="Z171" s="618"/>
      <c r="AA171" s="618"/>
      <c r="AB171" s="618"/>
      <c r="AC171" s="618"/>
      <c r="AD171" s="618"/>
      <c r="AE171" s="618"/>
      <c r="AF171" s="618"/>
      <c r="AG171" s="618"/>
      <c r="AH171" s="618"/>
      <c r="AI171" s="618"/>
      <c r="AJ171" s="618"/>
      <c r="AK171" s="618"/>
      <c r="AL171" s="618"/>
      <c r="AM171" s="618"/>
      <c r="AN171" s="618"/>
      <c r="AO171" s="618"/>
      <c r="AP171" s="618"/>
      <c r="AQ171" s="618"/>
      <c r="AR171" s="618"/>
      <c r="AS171" s="618"/>
      <c r="AT171" s="618"/>
      <c r="AU171" s="618"/>
      <c r="AV171" s="618"/>
      <c r="AW171" s="618"/>
      <c r="AX171" s="618"/>
      <c r="AY171" s="618"/>
      <c r="AZ171" s="618"/>
      <c r="BA171" s="618"/>
    </row>
    <row r="172" spans="1:106" ht="15.75">
      <c r="A172" s="628" t="s">
        <v>12</v>
      </c>
      <c r="B172" s="607" t="s">
        <v>25</v>
      </c>
      <c r="C172" s="607" t="s">
        <v>26</v>
      </c>
      <c r="D172" s="607" t="s">
        <v>27</v>
      </c>
      <c r="E172" s="619" t="s">
        <v>28</v>
      </c>
      <c r="F172" s="622" t="s">
        <v>29</v>
      </c>
      <c r="G172" s="586" t="s">
        <v>30</v>
      </c>
      <c r="H172" s="586"/>
      <c r="I172" s="607" t="s">
        <v>31</v>
      </c>
      <c r="J172" s="610" t="s">
        <v>32</v>
      </c>
      <c r="K172" s="613" t="s">
        <v>33</v>
      </c>
      <c r="L172" s="607" t="s">
        <v>34</v>
      </c>
      <c r="M172" s="616" t="s">
        <v>35</v>
      </c>
      <c r="N172" s="604" t="s">
        <v>36</v>
      </c>
      <c r="O172" s="586" t="s">
        <v>37</v>
      </c>
      <c r="P172" s="586"/>
      <c r="Q172" s="586"/>
      <c r="R172" s="586"/>
      <c r="S172" s="586"/>
      <c r="T172" s="586"/>
      <c r="U172" s="586"/>
      <c r="V172" s="605" t="s">
        <v>38</v>
      </c>
      <c r="W172" s="604" t="s">
        <v>39</v>
      </c>
      <c r="X172" s="586" t="s">
        <v>40</v>
      </c>
      <c r="Y172" s="586"/>
      <c r="Z172" s="586"/>
      <c r="AA172" s="586"/>
      <c r="AB172" s="631" t="s">
        <v>434</v>
      </c>
      <c r="AC172" s="633" t="s">
        <v>435</v>
      </c>
      <c r="AD172" s="21"/>
      <c r="AE172" s="21"/>
      <c r="AF172" s="21"/>
      <c r="AG172" s="21"/>
      <c r="AH172" s="21"/>
      <c r="AI172" s="606"/>
      <c r="AJ172" s="602"/>
      <c r="AK172" s="602"/>
      <c r="AL172" s="602"/>
      <c r="AM172" s="602"/>
      <c r="AN172" s="602"/>
      <c r="AO172" s="602"/>
      <c r="AP172" s="602"/>
      <c r="AQ172" s="602"/>
      <c r="AR172" s="602"/>
      <c r="AS172" s="602"/>
      <c r="AT172" s="602"/>
      <c r="AU172" s="602"/>
      <c r="AV172" s="602"/>
      <c r="AW172" s="602"/>
      <c r="AX172" s="602"/>
      <c r="AY172" s="602"/>
      <c r="AZ172" s="602"/>
      <c r="BA172" s="602"/>
    </row>
    <row r="173" spans="1:106" ht="15.75" customHeight="1">
      <c r="A173" s="629"/>
      <c r="B173" s="608"/>
      <c r="C173" s="608"/>
      <c r="D173" s="608"/>
      <c r="E173" s="620"/>
      <c r="F173" s="623"/>
      <c r="G173" s="586"/>
      <c r="H173" s="586"/>
      <c r="I173" s="608"/>
      <c r="J173" s="611"/>
      <c r="K173" s="614"/>
      <c r="L173" s="608"/>
      <c r="M173" s="617"/>
      <c r="N173" s="604"/>
      <c r="O173" s="586" t="s">
        <v>41</v>
      </c>
      <c r="P173" s="586" t="s">
        <v>42</v>
      </c>
      <c r="Q173" s="586" t="s">
        <v>43</v>
      </c>
      <c r="R173" s="603" t="s">
        <v>44</v>
      </c>
      <c r="S173" s="556" t="s">
        <v>45</v>
      </c>
      <c r="T173" s="586" t="s">
        <v>46</v>
      </c>
      <c r="U173" s="586" t="s">
        <v>47</v>
      </c>
      <c r="V173" s="605"/>
      <c r="W173" s="604"/>
      <c r="X173" s="586" t="s">
        <v>13</v>
      </c>
      <c r="Y173" s="586" t="s">
        <v>48</v>
      </c>
      <c r="Z173" s="586" t="s">
        <v>49</v>
      </c>
      <c r="AA173" s="586" t="s">
        <v>47</v>
      </c>
      <c r="AB173" s="632"/>
      <c r="AC173" s="633"/>
      <c r="AD173" s="21"/>
      <c r="AE173" s="21"/>
      <c r="AF173" s="21"/>
      <c r="AG173" s="21"/>
      <c r="AH173" s="21"/>
      <c r="AI173" s="606"/>
      <c r="AJ173" s="602"/>
      <c r="AK173" s="602"/>
      <c r="AL173" s="602"/>
      <c r="AM173" s="602"/>
      <c r="AN173" s="602"/>
      <c r="AO173" s="602"/>
      <c r="AP173" s="602"/>
      <c r="AQ173" s="602"/>
      <c r="AR173" s="602"/>
      <c r="AS173" s="625"/>
      <c r="AT173" s="625"/>
      <c r="AU173" s="625"/>
      <c r="AV173" s="625"/>
      <c r="AW173" s="625"/>
      <c r="AX173" s="625"/>
      <c r="AY173" s="625"/>
      <c r="AZ173" s="625"/>
      <c r="BA173" s="625"/>
    </row>
    <row r="174" spans="1:106" ht="15.75" customHeight="1">
      <c r="A174" s="630"/>
      <c r="B174" s="609"/>
      <c r="C174" s="609"/>
      <c r="D174" s="609"/>
      <c r="E174" s="621"/>
      <c r="F174" s="624"/>
      <c r="G174" s="242" t="s">
        <v>515</v>
      </c>
      <c r="H174" s="242" t="s">
        <v>51</v>
      </c>
      <c r="I174" s="609"/>
      <c r="J174" s="612"/>
      <c r="K174" s="615"/>
      <c r="L174" s="609"/>
      <c r="M174" s="617"/>
      <c r="N174" s="604"/>
      <c r="O174" s="586"/>
      <c r="P174" s="586"/>
      <c r="Q174" s="586"/>
      <c r="R174" s="603"/>
      <c r="S174" s="556"/>
      <c r="T174" s="586"/>
      <c r="U174" s="586"/>
      <c r="V174" s="605"/>
      <c r="W174" s="604"/>
      <c r="X174" s="586"/>
      <c r="Y174" s="586"/>
      <c r="Z174" s="586"/>
      <c r="AA174" s="586"/>
      <c r="AB174" s="632"/>
      <c r="AC174" s="633"/>
      <c r="AD174" s="21"/>
      <c r="AE174" s="21"/>
      <c r="AF174" s="21"/>
      <c r="AG174" s="21"/>
      <c r="AH174" s="21"/>
      <c r="AI174" s="606"/>
      <c r="AJ174" s="602"/>
      <c r="AK174" s="602"/>
      <c r="AL174" s="248"/>
      <c r="AM174" s="248"/>
      <c r="AN174" s="248"/>
      <c r="AO174" s="248"/>
      <c r="AP174" s="248"/>
      <c r="AQ174" s="248"/>
      <c r="AR174" s="248"/>
      <c r="AS174" s="21"/>
      <c r="AT174" s="21"/>
      <c r="AU174" s="21"/>
      <c r="AV174" s="249"/>
      <c r="AW174" s="248"/>
      <c r="AX174" s="248"/>
      <c r="AY174" s="248"/>
      <c r="AZ174" s="248"/>
      <c r="BA174" s="248"/>
    </row>
    <row r="175" spans="1:106" ht="15.75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SUM('3:4'!G175)</f>
        <v>0</v>
      </c>
      <c r="H175" s="95">
        <f t="shared" ref="H175:H180" si="61">D175*G175</f>
        <v>0</v>
      </c>
      <c r="I175" s="93">
        <f>SUM('3:4'!I175)</f>
        <v>0</v>
      </c>
      <c r="J175" s="31" t="str">
        <f t="array" ref="J175">IF(ISERROR(G175/I175),"",G175/I175)</f>
        <v/>
      </c>
      <c r="K175" s="96">
        <f t="array" ref="K175">IF(ISERROR(G175/L175),"",G175/L175)</f>
        <v>0</v>
      </c>
      <c r="L175" s="84">
        <v>16</v>
      </c>
      <c r="M175" s="97">
        <f t="shared" ref="M175:M186" si="62">IF(ISERROR(I175-K175),"",I175-K175)</f>
        <v>0</v>
      </c>
      <c r="N175" s="93">
        <f>SUM('3:4'!N175)</f>
        <v>0</v>
      </c>
      <c r="O175" s="93">
        <f>SUM('3:4'!O175)</f>
        <v>0</v>
      </c>
      <c r="P175" s="93">
        <f>SUM('3:4'!P175)</f>
        <v>0</v>
      </c>
      <c r="Q175" s="93">
        <f>SUM('3:4'!Q175)</f>
        <v>0</v>
      </c>
      <c r="R175" s="93">
        <f>SUM('3:4'!R175)</f>
        <v>0</v>
      </c>
      <c r="S175" s="93">
        <f>SUM('3:4'!S175)</f>
        <v>0</v>
      </c>
      <c r="T175" s="93">
        <f>SUM('3:4'!T175)</f>
        <v>0</v>
      </c>
      <c r="U175" s="93">
        <f>SUM('3:4'!U175)</f>
        <v>0</v>
      </c>
      <c r="V175" s="206">
        <f t="shared" ref="V175:V186" si="63">SUM(X175:AA175)</f>
        <v>0</v>
      </c>
      <c r="W175" s="33" t="str">
        <f t="shared" ref="W175:W186" si="64">IF(ISERROR(V175/G175),"",V175/G175)</f>
        <v/>
      </c>
      <c r="X175" s="93">
        <f>SUM('3:4'!X175)</f>
        <v>0</v>
      </c>
      <c r="Y175" s="93">
        <f>SUM('3:4'!Y175)</f>
        <v>0</v>
      </c>
      <c r="Z175" s="93">
        <f>SUM('3:4'!Z175)</f>
        <v>0</v>
      </c>
      <c r="AA175" s="93">
        <f>SUM('3:4'!AA175)</f>
        <v>0</v>
      </c>
      <c r="AB175" s="373">
        <v>0.65</v>
      </c>
      <c r="AC175" s="271">
        <f>AB175*G175</f>
        <v>0</v>
      </c>
      <c r="AD175" s="251"/>
      <c r="AE175" s="54"/>
      <c r="AF175" s="54"/>
      <c r="AG175" s="54"/>
      <c r="AH175" s="54"/>
      <c r="AI175" s="57"/>
      <c r="AJ175" s="57"/>
      <c r="AK175" s="57"/>
      <c r="AL175" s="250"/>
      <c r="AM175" s="54"/>
      <c r="AN175" s="250"/>
      <c r="AO175" s="250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18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SUM('3:4'!G176)</f>
        <v>0</v>
      </c>
      <c r="H176" s="95">
        <f t="shared" si="61"/>
        <v>0</v>
      </c>
      <c r="I176" s="93">
        <f>SUM('3:4'!I176)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SUM('3:4'!N176)</f>
        <v>0</v>
      </c>
      <c r="O176" s="93">
        <f>SUM('3:4'!O176)</f>
        <v>0</v>
      </c>
      <c r="P176" s="93">
        <f>SUM('3:4'!P176)</f>
        <v>0</v>
      </c>
      <c r="Q176" s="93">
        <f>SUM('3:4'!Q176)</f>
        <v>0</v>
      </c>
      <c r="R176" s="93">
        <f>SUM('3:4'!R176)</f>
        <v>0</v>
      </c>
      <c r="S176" s="93">
        <f>SUM('3:4'!S176)</f>
        <v>0</v>
      </c>
      <c r="T176" s="93">
        <f>SUM('3:4'!T176)</f>
        <v>0</v>
      </c>
      <c r="U176" s="93">
        <f>SUM('3:4'!U176)</f>
        <v>0</v>
      </c>
      <c r="V176" s="206">
        <f t="shared" si="63"/>
        <v>0</v>
      </c>
      <c r="W176" s="33" t="str">
        <f t="shared" si="64"/>
        <v/>
      </c>
      <c r="X176" s="93">
        <f>SUM('3:4'!X176)</f>
        <v>0</v>
      </c>
      <c r="Y176" s="93">
        <f>SUM('3:4'!Y176)</f>
        <v>0</v>
      </c>
      <c r="Z176" s="93">
        <f>SUM('3:4'!Z176)</f>
        <v>0</v>
      </c>
      <c r="AA176" s="93">
        <f>SUM('3:4'!AA176)</f>
        <v>0</v>
      </c>
      <c r="AB176" s="360">
        <v>0.48</v>
      </c>
      <c r="AC176" s="271">
        <f t="shared" ref="AC176:AC195" si="65">AB176*G176</f>
        <v>0</v>
      </c>
      <c r="AD176" s="251"/>
      <c r="AE176" s="54"/>
      <c r="AF176" s="54"/>
      <c r="AG176" s="54"/>
      <c r="AH176" s="54"/>
      <c r="AI176" s="57"/>
      <c r="AJ176" s="57"/>
      <c r="AK176" s="57"/>
      <c r="AL176" s="54"/>
      <c r="AM176" s="54"/>
      <c r="AN176" s="250"/>
      <c r="AO176" s="54"/>
      <c r="AP176" s="250"/>
      <c r="AQ176" s="54"/>
      <c r="AR176" s="54"/>
      <c r="AS176" s="250"/>
      <c r="AT176" s="250"/>
      <c r="AU176" s="250"/>
      <c r="AV176" s="250"/>
      <c r="AW176" s="55"/>
      <c r="AX176" s="54"/>
      <c r="AY176" s="54"/>
      <c r="AZ176" s="54"/>
      <c r="BA176" s="54"/>
    </row>
    <row r="177" spans="1:53" ht="17.25">
      <c r="A177" s="319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SUM('3:4'!G177)</f>
        <v>0</v>
      </c>
      <c r="H177" s="95">
        <f t="shared" si="61"/>
        <v>0</v>
      </c>
      <c r="I177" s="93">
        <f>SUM('3:4'!I177)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si="63"/>
        <v>0</v>
      </c>
      <c r="W177" s="33" t="str">
        <f t="shared" si="64"/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60">
        <v>0.43</v>
      </c>
      <c r="AC177" s="271">
        <f t="shared" si="65"/>
        <v>0</v>
      </c>
      <c r="AD177" s="251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250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60">
        <v>0.55000000000000004</v>
      </c>
      <c r="AC178" s="271">
        <f t="shared" si="65"/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20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60">
        <v>0.52</v>
      </c>
      <c r="AC179" s="271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60">
        <v>0.55000000000000004</v>
      </c>
      <c r="AC180" s="271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SUM('3:4'!G181)</f>
        <v>0</v>
      </c>
      <c r="H181" s="95">
        <f>D181*G181</f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60">
        <v>0.45</v>
      </c>
      <c r="AC181" s="271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SUM('3:4'!G182)</f>
        <v>0</v>
      </c>
      <c r="H182" s="95">
        <f t="shared" ref="H182:H195" si="66">D182*G182</f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60">
        <v>0.45</v>
      </c>
      <c r="AC182" s="271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1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SUM('3:4'!G183)</f>
        <v>0</v>
      </c>
      <c r="H183" s="95">
        <f t="shared" si="66"/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60">
        <v>0.61</v>
      </c>
      <c r="AC183" s="271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250"/>
      <c r="AM183" s="54"/>
      <c r="AN183" s="54"/>
      <c r="AO183" s="54"/>
      <c r="AP183" s="250"/>
      <c r="AQ183" s="250"/>
      <c r="AR183" s="250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1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SUM('3:4'!G184)</f>
        <v>0</v>
      </c>
      <c r="H184" s="95">
        <f t="shared" si="66"/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60">
        <v>0.61</v>
      </c>
      <c r="AC184" s="271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20">
        <v>30100063</v>
      </c>
      <c r="B185" s="202" t="s">
        <v>171</v>
      </c>
      <c r="C185" s="16" t="s">
        <v>379</v>
      </c>
      <c r="D185" s="108"/>
      <c r="E185" s="17"/>
      <c r="F185" s="6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60">
        <v>0.43</v>
      </c>
      <c r="AC185" s="271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04">
        <v>30100061</v>
      </c>
      <c r="B186" s="202" t="s">
        <v>171</v>
      </c>
      <c r="C186" s="16" t="s">
        <v>173</v>
      </c>
      <c r="D186" s="108"/>
      <c r="E186" s="17"/>
      <c r="F186" s="6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60">
        <v>0.43</v>
      </c>
      <c r="AC186" s="271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30200001</v>
      </c>
      <c r="B187" s="202" t="s">
        <v>67</v>
      </c>
      <c r="C187" s="16" t="s">
        <v>63</v>
      </c>
      <c r="D187" s="108">
        <v>5.0599999999999996</v>
      </c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>SUM(X187:AA187)</f>
        <v>0</v>
      </c>
      <c r="W187" s="33" t="str">
        <f>IF(ISERROR(V187/G187),"",V187/G187)</f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60">
        <v>0.55000000000000004</v>
      </c>
      <c r="AC187" s="271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7">IF(ISERROR(I188-K188),"",I188-K188)</f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ref="V188:V191" si="68">SUM(X188:AA188)</f>
        <v>0</v>
      </c>
      <c r="W188" s="33" t="str">
        <f t="shared" ref="W188:W191" si="69">IF(ISERROR(V188/G188),"",V188/G188)</f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60">
        <v>0.45</v>
      </c>
      <c r="AC188" s="271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7"/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 t="shared" si="68"/>
        <v>0</v>
      </c>
      <c r="W189" s="33" t="str">
        <f t="shared" si="69"/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60">
        <v>0.45</v>
      </c>
      <c r="AC189" s="271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8">
        <v>30100003</v>
      </c>
      <c r="B190" s="141" t="s">
        <v>198</v>
      </c>
      <c r="C190" s="241" t="s">
        <v>190</v>
      </c>
      <c r="D190" s="108">
        <v>4.8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7"/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si="68"/>
        <v>0</v>
      </c>
      <c r="W190" s="33" t="str">
        <f t="shared" si="69"/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60">
        <v>0.95</v>
      </c>
      <c r="AC190" s="271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8">
        <v>30100004</v>
      </c>
      <c r="B191" s="141" t="s">
        <v>198</v>
      </c>
      <c r="C191" s="241" t="s">
        <v>187</v>
      </c>
      <c r="D191" s="108">
        <v>4.8</v>
      </c>
      <c r="E191" s="17"/>
      <c r="F191" s="13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60">
        <v>0.95</v>
      </c>
      <c r="AC191" s="271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8">
        <v>30100006</v>
      </c>
      <c r="B192" s="141" t="s">
        <v>198</v>
      </c>
      <c r="C192" s="241" t="s">
        <v>179</v>
      </c>
      <c r="D192" s="108">
        <v>4.8</v>
      </c>
      <c r="E192" s="17"/>
      <c r="F192" s="13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/>
      <c r="W192" s="33"/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60">
        <v>0.95</v>
      </c>
      <c r="AC192" s="271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8">
        <v>30100005</v>
      </c>
      <c r="B193" s="141" t="s">
        <v>198</v>
      </c>
      <c r="C193" s="241" t="s">
        <v>199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/>
      <c r="W193" s="33"/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60">
        <v>0.95</v>
      </c>
      <c r="AC193" s="271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8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60">
        <v>0.44</v>
      </c>
      <c r="AC194" s="271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60">
        <v>0.44</v>
      </c>
      <c r="AC195" s="271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599" t="s">
        <v>70</v>
      </c>
      <c r="B196" s="600"/>
      <c r="C196" s="31" t="s">
        <v>71</v>
      </c>
      <c r="D196" s="30"/>
      <c r="E196" s="30"/>
      <c r="F196" s="30"/>
      <c r="G196" s="94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98"/>
      <c r="M196" s="89">
        <f t="shared" ref="M196:AA196" si="70">SUM(M175:M195)</f>
        <v>0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06">
        <f t="shared" si="70"/>
        <v>0</v>
      </c>
      <c r="W196" s="33">
        <f t="shared" si="70"/>
        <v>0</v>
      </c>
      <c r="X196" s="92">
        <f t="shared" si="70"/>
        <v>0</v>
      </c>
      <c r="Y196" s="92">
        <f t="shared" si="70"/>
        <v>0</v>
      </c>
      <c r="Z196" s="92">
        <f t="shared" si="70"/>
        <v>0</v>
      </c>
      <c r="AA196" s="92">
        <f t="shared" si="70"/>
        <v>0</v>
      </c>
      <c r="AB196" s="87"/>
      <c r="AC196" s="91">
        <f>SUM(AC175:AC195)</f>
        <v>0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1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SUM('3:4'!G197)</f>
        <v>0</v>
      </c>
      <c r="H197" s="246">
        <f t="shared" ref="H197:H253" si="71">D197*G197</f>
        <v>0</v>
      </c>
      <c r="I197" s="93">
        <f>SUM('3:4'!I197)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2"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>
        <f t="shared" ref="V197" si="73">SUM(X197:AA197)</f>
        <v>0</v>
      </c>
      <c r="W197" s="33" t="str">
        <f t="shared" ref="W197" si="74">IF(ISERROR(V197/G197),"",V197/G197)</f>
        <v/>
      </c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60">
        <v>0.19</v>
      </c>
      <c r="AC197" s="271">
        <f t="shared" ref="AC197:AC253" si="75">AB197*G197</f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18">
        <v>30100011</v>
      </c>
      <c r="B198" s="190" t="s">
        <v>425</v>
      </c>
      <c r="C198" s="187" t="s">
        <v>427</v>
      </c>
      <c r="D198" s="17">
        <v>5.03</v>
      </c>
      <c r="E198" s="17"/>
      <c r="F198" s="6"/>
      <c r="G198" s="93">
        <f>SUM('3:4'!G198)</f>
        <v>0</v>
      </c>
      <c r="H198" s="246">
        <f t="shared" si="71"/>
        <v>0</v>
      </c>
      <c r="I198" s="93">
        <f>SUM('3:4'!I198)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360">
        <v>0.19</v>
      </c>
      <c r="AC198" s="271">
        <f t="shared" si="7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1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SUM('3:4'!G199)</f>
        <v>0</v>
      </c>
      <c r="H199" s="246">
        <f t="shared" si="71"/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6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:V201" si="77">SUM(X199:AA199)</f>
        <v>0</v>
      </c>
      <c r="W199" s="33" t="str">
        <f t="shared" ref="W199:W201" si="78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60">
        <v>0.19</v>
      </c>
      <c r="AC199" s="271">
        <f t="shared" si="75"/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SUM('3:4'!N200)</f>
        <v>0</v>
      </c>
      <c r="O200" s="93">
        <f>SUM('3:4'!O200)</f>
        <v>0</v>
      </c>
      <c r="P200" s="93">
        <f>SUM('3:4'!P200)</f>
        <v>0</v>
      </c>
      <c r="Q200" s="93">
        <f>SUM('3:4'!Q200)</f>
        <v>0</v>
      </c>
      <c r="R200" s="93">
        <f>SUM('3:4'!R200)</f>
        <v>0</v>
      </c>
      <c r="S200" s="93">
        <f>SUM('3:4'!S200)</f>
        <v>0</v>
      </c>
      <c r="T200" s="93">
        <f>SUM('3:4'!T200)</f>
        <v>0</v>
      </c>
      <c r="U200" s="93">
        <f>SUM('3:4'!U200)</f>
        <v>0</v>
      </c>
      <c r="V200" s="206">
        <f t="shared" si="77"/>
        <v>0</v>
      </c>
      <c r="W200" s="33" t="str">
        <f t="shared" si="78"/>
        <v/>
      </c>
      <c r="X200" s="93">
        <f>SUM('3:4'!X200)</f>
        <v>0</v>
      </c>
      <c r="Y200" s="93">
        <f>SUM('3:4'!Y200)</f>
        <v>0</v>
      </c>
      <c r="Z200" s="93">
        <f>SUM('3:4'!Z200)</f>
        <v>0</v>
      </c>
      <c r="AA200" s="93">
        <f>SUM('3:4'!AA200)</f>
        <v>0</v>
      </c>
      <c r="AB200" s="360">
        <v>0.19</v>
      </c>
      <c r="AC200" s="271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SUM('3:4'!G201)</f>
        <v>0</v>
      </c>
      <c r="H201" s="298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9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si="77"/>
        <v>0</v>
      </c>
      <c r="W201" s="33" t="str">
        <f t="shared" si="78"/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60">
        <v>0.19</v>
      </c>
      <c r="AC201" s="271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8">
        <v>30100016</v>
      </c>
      <c r="B202" s="240" t="s">
        <v>414</v>
      </c>
      <c r="C202" s="187" t="s">
        <v>415</v>
      </c>
      <c r="D202" s="17">
        <v>5.03</v>
      </c>
      <c r="E202" s="17"/>
      <c r="F202" s="6"/>
      <c r="G202" s="93">
        <f>SUM('3:4'!G202)</f>
        <v>0</v>
      </c>
      <c r="H202" s="298">
        <f t="shared" si="71"/>
        <v>0</v>
      </c>
      <c r="I202" s="93">
        <f>SUM('3:4'!I202)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360">
        <v>0.19</v>
      </c>
      <c r="AC202" s="271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8">
        <v>30100017</v>
      </c>
      <c r="B203" s="240" t="s">
        <v>414</v>
      </c>
      <c r="C203" s="187" t="s">
        <v>416</v>
      </c>
      <c r="D203" s="17">
        <v>5.03</v>
      </c>
      <c r="E203" s="17"/>
      <c r="F203" s="6"/>
      <c r="G203" s="93">
        <f>SUM('3:4'!G203)</f>
        <v>0</v>
      </c>
      <c r="H203" s="298">
        <f t="shared" si="71"/>
        <v>0</v>
      </c>
      <c r="I203" s="93">
        <f>SUM('3:4'!I203)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360">
        <v>0.19</v>
      </c>
      <c r="AC203" s="271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8">
        <v>30100015</v>
      </c>
      <c r="B204" s="240" t="s">
        <v>414</v>
      </c>
      <c r="C204" s="187" t="s">
        <v>61</v>
      </c>
      <c r="D204" s="17">
        <v>5.03</v>
      </c>
      <c r="E204" s="17"/>
      <c r="F204" s="6"/>
      <c r="G204" s="93">
        <f>SUM('3:4'!G204)</f>
        <v>0</v>
      </c>
      <c r="H204" s="298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60">
        <v>0.19</v>
      </c>
      <c r="AC204" s="271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SUM('3:4'!G205)</f>
        <v>0</v>
      </c>
      <c r="H205" s="298">
        <f t="shared" si="71"/>
        <v>0</v>
      </c>
      <c r="I205" s="93">
        <f>SUM('3:4'!I205)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80">IF(ISERROR(I205-K205),"",I205-K205)</f>
        <v>0</v>
      </c>
      <c r="N205" s="93">
        <f>SUM('3:4'!N205)</f>
        <v>0</v>
      </c>
      <c r="O205" s="93">
        <f>SUM('3:4'!O205)</f>
        <v>0</v>
      </c>
      <c r="P205" s="93">
        <f>SUM('3:4'!P205)</f>
        <v>0</v>
      </c>
      <c r="Q205" s="93">
        <f>SUM('3:4'!Q205)</f>
        <v>0</v>
      </c>
      <c r="R205" s="93">
        <f>SUM('3:4'!R205)</f>
        <v>0</v>
      </c>
      <c r="S205" s="93">
        <f>SUM('3:4'!S205)</f>
        <v>0</v>
      </c>
      <c r="T205" s="93">
        <f>SUM('3:4'!T205)</f>
        <v>0</v>
      </c>
      <c r="U205" s="93">
        <f>SUM('3:4'!U205)</f>
        <v>0</v>
      </c>
      <c r="V205" s="206">
        <f t="shared" ref="V205:V216" si="81">SUM(X205:AA205)</f>
        <v>0</v>
      </c>
      <c r="W205" s="33" t="str">
        <f t="shared" ref="W205:W216" si="82">IF(ISERROR(V205/G205),"",V205/G205)</f>
        <v/>
      </c>
      <c r="X205" s="93">
        <f>SUM('3:4'!X205)</f>
        <v>0</v>
      </c>
      <c r="Y205" s="93">
        <f>SUM('3:4'!Y205)</f>
        <v>0</v>
      </c>
      <c r="Z205" s="93">
        <f>SUM('3:4'!Z205)</f>
        <v>0</v>
      </c>
      <c r="AA205" s="93">
        <f>SUM('3:4'!AA205)</f>
        <v>0</v>
      </c>
      <c r="AB205" s="360">
        <v>0.49</v>
      </c>
      <c r="AC205" s="271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SUM('3:4'!G206)</f>
        <v>0</v>
      </c>
      <c r="H206" s="298">
        <f t="shared" si="71"/>
        <v>0</v>
      </c>
      <c r="I206" s="93">
        <f>SUM('3:4'!I206)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80"/>
        <v>0</v>
      </c>
      <c r="N206" s="93">
        <f>SUM('3:4'!N206)</f>
        <v>0</v>
      </c>
      <c r="O206" s="93">
        <f>SUM('3:4'!O206)</f>
        <v>0</v>
      </c>
      <c r="P206" s="93">
        <f>SUM('3:4'!P206)</f>
        <v>0</v>
      </c>
      <c r="Q206" s="93">
        <f>SUM('3:4'!Q206)</f>
        <v>0</v>
      </c>
      <c r="R206" s="93">
        <f>SUM('3:4'!R206)</f>
        <v>0</v>
      </c>
      <c r="S206" s="93">
        <f>SUM('3:4'!S206)</f>
        <v>0</v>
      </c>
      <c r="T206" s="93">
        <f>SUM('3:4'!T206)</f>
        <v>0</v>
      </c>
      <c r="U206" s="93">
        <f>SUM('3:4'!U206)</f>
        <v>0</v>
      </c>
      <c r="V206" s="206">
        <f t="shared" si="81"/>
        <v>0</v>
      </c>
      <c r="W206" s="33" t="str">
        <f t="shared" si="82"/>
        <v/>
      </c>
      <c r="X206" s="93">
        <f>SUM('3:4'!X206)</f>
        <v>0</v>
      </c>
      <c r="Y206" s="93">
        <f>SUM('3:4'!Y206)</f>
        <v>0</v>
      </c>
      <c r="Z206" s="93">
        <f>SUM('3:4'!Z206)</f>
        <v>0</v>
      </c>
      <c r="AA206" s="93">
        <f>SUM('3:4'!AA206)</f>
        <v>0</v>
      </c>
      <c r="AB206" s="360">
        <v>0.49</v>
      </c>
      <c r="AC206" s="271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SUM('3:4'!G207)</f>
        <v>0</v>
      </c>
      <c r="H207" s="298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80"/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si="81"/>
        <v>0</v>
      </c>
      <c r="W207" s="33" t="str">
        <f t="shared" si="82"/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60">
        <v>0.49</v>
      </c>
      <c r="AC207" s="271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SUM('3:4'!G208)</f>
        <v>0</v>
      </c>
      <c r="H208" s="24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60">
        <v>0.49</v>
      </c>
      <c r="AC208" s="271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SUM('3:4'!G209)</f>
        <v>0</v>
      </c>
      <c r="H209" s="24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60">
        <v>0.49</v>
      </c>
      <c r="AC209" s="271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60">
        <v>0.49</v>
      </c>
      <c r="AC210" s="271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60">
        <v>0.49</v>
      </c>
      <c r="AC211" s="271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60">
        <v>0.49</v>
      </c>
      <c r="AC212" s="271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60">
        <v>0.18</v>
      </c>
      <c r="AC213" s="271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60">
        <v>0.18</v>
      </c>
      <c r="AC214" s="271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60">
        <v>0.18</v>
      </c>
      <c r="AC215" s="271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60">
        <v>0.18</v>
      </c>
      <c r="AC216" s="271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/>
      <c r="W217" s="33"/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60">
        <v>0.19</v>
      </c>
      <c r="AC217" s="271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/>
      <c r="W218" s="33"/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60">
        <v>0.19</v>
      </c>
      <c r="AC218" s="271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8">
        <v>30100021</v>
      </c>
      <c r="B219" s="190" t="s">
        <v>382</v>
      </c>
      <c r="C219" s="16" t="s">
        <v>389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60">
        <v>0.19</v>
      </c>
      <c r="AC219" s="271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8">
        <v>30100018</v>
      </c>
      <c r="B220" s="190" t="s">
        <v>382</v>
      </c>
      <c r="C220" s="16" t="s">
        <v>391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60">
        <v>0.19</v>
      </c>
      <c r="AC220" s="271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21">
        <v>30700007</v>
      </c>
      <c r="B221" s="190" t="s">
        <v>418</v>
      </c>
      <c r="C221" s="187" t="s">
        <v>364</v>
      </c>
      <c r="D221" s="17">
        <v>5.03</v>
      </c>
      <c r="E221" s="17"/>
      <c r="F221" s="6"/>
      <c r="G221" s="93">
        <f>SUM('3:4'!G221)</f>
        <v>0</v>
      </c>
      <c r="H221" s="298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63">
        <v>0.94</v>
      </c>
      <c r="AC221" s="271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21">
        <v>30700006</v>
      </c>
      <c r="B222" s="190" t="s">
        <v>418</v>
      </c>
      <c r="C222" s="187" t="s">
        <v>365</v>
      </c>
      <c r="D222" s="17">
        <v>5.03</v>
      </c>
      <c r="E222" s="17"/>
      <c r="F222" s="6"/>
      <c r="G222" s="93">
        <f>SUM('3:4'!G222)</f>
        <v>0</v>
      </c>
      <c r="H222" s="298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63">
        <v>0.94</v>
      </c>
      <c r="AC222" s="271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21">
        <v>30700008</v>
      </c>
      <c r="B223" s="190" t="s">
        <v>418</v>
      </c>
      <c r="C223" s="187" t="s">
        <v>366</v>
      </c>
      <c r="D223" s="17">
        <v>5.03</v>
      </c>
      <c r="E223" s="17"/>
      <c r="F223" s="6"/>
      <c r="G223" s="93">
        <f>SUM('3:4'!G223)</f>
        <v>0</v>
      </c>
      <c r="H223" s="298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3">
        <v>0.94</v>
      </c>
      <c r="AC223" s="271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21">
        <v>30700009</v>
      </c>
      <c r="B224" s="190" t="s">
        <v>418</v>
      </c>
      <c r="C224" s="187" t="s">
        <v>367</v>
      </c>
      <c r="D224" s="17">
        <v>5.03</v>
      </c>
      <c r="E224" s="17"/>
      <c r="F224" s="6"/>
      <c r="G224" s="93">
        <f>SUM('3:4'!G224)</f>
        <v>0</v>
      </c>
      <c r="H224" s="298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3">
        <v>0.94</v>
      </c>
      <c r="AC224" s="271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SUM('3:4'!G225)</f>
        <v>0</v>
      </c>
      <c r="H225" s="298">
        <f t="shared" si="71"/>
        <v>0</v>
      </c>
      <c r="I225" s="93">
        <f>SUM('3:4'!I225)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>
        <f t="shared" ref="V225:V234" si="83">SUM(X225:AA225)</f>
        <v>0</v>
      </c>
      <c r="W225" s="33" t="str">
        <f t="shared" ref="W225:W234" si="84">IF(ISERROR(V225/G225),"",V225/G225)</f>
        <v/>
      </c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0">
        <v>0.19</v>
      </c>
      <c r="AC225" s="271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SUM('3:4'!G226)</f>
        <v>0</v>
      </c>
      <c r="H226" s="298">
        <f t="shared" si="71"/>
        <v>0</v>
      </c>
      <c r="I226" s="93">
        <f>SUM('3:4'!I226)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>
        <f t="shared" si="83"/>
        <v>0</v>
      </c>
      <c r="W226" s="33" t="str">
        <f t="shared" si="84"/>
        <v/>
      </c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0">
        <v>0.19</v>
      </c>
      <c r="AC226" s="271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SUM('3:4'!G227)</f>
        <v>0</v>
      </c>
      <c r="H227" s="24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si="83"/>
        <v>0</v>
      </c>
      <c r="W227" s="33" t="str">
        <f t="shared" si="84"/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60">
        <v>0.19</v>
      </c>
      <c r="AC227" s="271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SUM('3:4'!G228)</f>
        <v>0</v>
      </c>
      <c r="H228" s="24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60">
        <v>0.21</v>
      </c>
      <c r="AC228" s="271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60">
        <v>0.21</v>
      </c>
      <c r="AC229" s="271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60">
        <v>0.21</v>
      </c>
      <c r="AC230" s="271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60">
        <v>0.21</v>
      </c>
      <c r="AC231" s="271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60">
        <v>0.21</v>
      </c>
      <c r="AC232" s="271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60">
        <v>0.21</v>
      </c>
      <c r="AC233" s="271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60">
        <v>0.21</v>
      </c>
      <c r="AC234" s="271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8">
        <v>30100043</v>
      </c>
      <c r="B235" s="192" t="s">
        <v>429</v>
      </c>
      <c r="C235" s="187" t="s">
        <v>427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360">
        <v>0.21</v>
      </c>
      <c r="AC235" s="271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8">
        <v>30100064</v>
      </c>
      <c r="B236" s="192" t="s">
        <v>400</v>
      </c>
      <c r="C236" s="187" t="s">
        <v>398</v>
      </c>
      <c r="D236" s="17">
        <v>5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5">IF(ISERROR(I236-K236),"",I236-K236)</f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/>
      <c r="W236" s="33"/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63">
        <v>0.21</v>
      </c>
      <c r="AC236" s="271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SUM('3:4'!G237)</f>
        <v>0</v>
      </c>
      <c r="H237" s="298">
        <f t="shared" si="71"/>
        <v>0</v>
      </c>
      <c r="I237" s="93">
        <f>SUM('3:4'!I237)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5"/>
        <v>0</v>
      </c>
      <c r="N237" s="93">
        <f>SUM('3:4'!N237)</f>
        <v>0</v>
      </c>
      <c r="O237" s="93">
        <f>SUM('3:4'!O237)</f>
        <v>0</v>
      </c>
      <c r="P237" s="93">
        <f>SUM('3:4'!P237)</f>
        <v>0</v>
      </c>
      <c r="Q237" s="93">
        <f>SUM('3:4'!Q237)</f>
        <v>0</v>
      </c>
      <c r="R237" s="93">
        <f>SUM('3:4'!R237)</f>
        <v>0</v>
      </c>
      <c r="S237" s="93">
        <f>SUM('3:4'!S237)</f>
        <v>0</v>
      </c>
      <c r="T237" s="93">
        <f>SUM('3:4'!T237)</f>
        <v>0</v>
      </c>
      <c r="U237" s="93">
        <f>SUM('3:4'!U237)</f>
        <v>0</v>
      </c>
      <c r="V237" s="206">
        <f t="shared" ref="V237:V238" si="86">SUM(X237:AA237)</f>
        <v>0</v>
      </c>
      <c r="W237" s="33" t="str">
        <f t="shared" ref="W237:W238" si="87">IF(ISERROR(V237/G237),"",V237/G237)</f>
        <v/>
      </c>
      <c r="X237" s="93">
        <f>SUM('3:4'!X237)</f>
        <v>0</v>
      </c>
      <c r="Y237" s="93">
        <f>SUM('3:4'!Y237)</f>
        <v>0</v>
      </c>
      <c r="Z237" s="93">
        <f>SUM('3:4'!Z237)</f>
        <v>0</v>
      </c>
      <c r="AA237" s="93">
        <f>SUM('3:4'!AA237)</f>
        <v>0</v>
      </c>
      <c r="AB237" s="360">
        <v>0.49</v>
      </c>
      <c r="AC237" s="271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SUM('3:4'!G238)</f>
        <v>0</v>
      </c>
      <c r="H238" s="298">
        <f t="shared" si="71"/>
        <v>0</v>
      </c>
      <c r="I238" s="93">
        <f>SUM('3:4'!I238)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5"/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>
        <f t="shared" si="86"/>
        <v>0</v>
      </c>
      <c r="W238" s="33" t="str">
        <f t="shared" si="87"/>
        <v/>
      </c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0">
        <v>0.49</v>
      </c>
      <c r="AC238" s="271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8"/>
      <c r="B239" s="192" t="s">
        <v>360</v>
      </c>
      <c r="C239" s="187" t="s">
        <v>361</v>
      </c>
      <c r="D239" s="17"/>
      <c r="E239" s="17"/>
      <c r="F239" s="6"/>
      <c r="G239" s="93">
        <f>SUM('3:4'!G239)</f>
        <v>0</v>
      </c>
      <c r="H239" s="298">
        <f t="shared" si="71"/>
        <v>0</v>
      </c>
      <c r="I239" s="93">
        <f>SUM('3:4'!I239)</f>
        <v>0</v>
      </c>
      <c r="J239" s="31"/>
      <c r="K239" s="35"/>
      <c r="L239" s="87"/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/>
      <c r="W239" s="33"/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60"/>
      <c r="AC239" s="271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SUM('3:4'!G240)</f>
        <v>0</v>
      </c>
      <c r="H240" s="298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5"/>
        <v/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ref="V240:V243" si="88">SUM(X240:AA240)</f>
        <v>0</v>
      </c>
      <c r="W240" s="33" t="str">
        <f t="shared" ref="W240:W243" si="89">IF(ISERROR(V240/G240),"",V240/G240)</f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60">
        <v>0.43</v>
      </c>
      <c r="AC240" s="271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SUM('3:4'!G241)</f>
        <v>0</v>
      </c>
      <c r="H241" s="298">
        <f t="shared" si="71"/>
        <v>0</v>
      </c>
      <c r="I241" s="93">
        <f>SUM('3:4'!I241)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5"/>
        <v/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>
        <f t="shared" si="88"/>
        <v>0</v>
      </c>
      <c r="W241" s="33" t="str">
        <f t="shared" si="89"/>
        <v/>
      </c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60">
        <v>0.43</v>
      </c>
      <c r="AC241" s="271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SUM('3:4'!G242)</f>
        <v>0</v>
      </c>
      <c r="H242" s="298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si="88"/>
        <v>0</v>
      </c>
      <c r="W242" s="33" t="str">
        <f t="shared" si="89"/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60">
        <v>0.43</v>
      </c>
      <c r="AC242" s="271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1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SUM('3:4'!G243)</f>
        <v>0</v>
      </c>
      <c r="H243" s="298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60">
        <v>0.43</v>
      </c>
      <c r="AC243" s="271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20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SUM('3:4'!G244)</f>
        <v>0</v>
      </c>
      <c r="H244" s="298">
        <f t="shared" si="71"/>
        <v>0</v>
      </c>
      <c r="I244" s="93">
        <f>SUM('3:4'!I244)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5"/>
        <v>0</v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/>
      <c r="W244" s="33"/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60">
        <v>0.43</v>
      </c>
      <c r="AC244" s="271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20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SUM('3:4'!G245)</f>
        <v>0</v>
      </c>
      <c r="H245" s="298">
        <f t="shared" si="71"/>
        <v>0</v>
      </c>
      <c r="I245" s="93">
        <f>SUM('3:4'!I245)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5"/>
        <v>0</v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/>
      <c r="W245" s="33"/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60">
        <v>0.43</v>
      </c>
      <c r="AC245" s="271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20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SUM('3:4'!G246)</f>
        <v>0</v>
      </c>
      <c r="H246" s="298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60">
        <v>0.43</v>
      </c>
      <c r="AC246" s="271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20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SUM('3:4'!G247)</f>
        <v>0</v>
      </c>
      <c r="H247" s="298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60">
        <v>0.43</v>
      </c>
      <c r="AC247" s="271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20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SUM('3:4'!G248)</f>
        <v>0</v>
      </c>
      <c r="H248" s="298">
        <f t="shared" si="71"/>
        <v>0</v>
      </c>
      <c r="I248" s="93">
        <f>SUM('3:4'!I248)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363">
        <v>0.69</v>
      </c>
      <c r="AC248" s="271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20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SUM('3:4'!G249)</f>
        <v>0</v>
      </c>
      <c r="H249" s="298">
        <f t="shared" si="71"/>
        <v>0</v>
      </c>
      <c r="I249" s="93">
        <f>SUM('3:4'!I249)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363">
        <v>0.69</v>
      </c>
      <c r="AC249" s="271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20">
        <v>30300003</v>
      </c>
      <c r="B250" s="197" t="s">
        <v>407</v>
      </c>
      <c r="C250" s="187" t="s">
        <v>410</v>
      </c>
      <c r="D250" s="17"/>
      <c r="E250" s="17"/>
      <c r="F250" s="6"/>
      <c r="G250" s="93">
        <f>SUM('3:4'!G250)</f>
        <v>0</v>
      </c>
      <c r="H250" s="298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3">
        <v>0.69</v>
      </c>
      <c r="AC250" s="271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20">
        <v>30300005</v>
      </c>
      <c r="B251" s="189" t="s">
        <v>363</v>
      </c>
      <c r="C251" s="16" t="s">
        <v>337</v>
      </c>
      <c r="D251" s="17"/>
      <c r="E251" s="17"/>
      <c r="F251" s="6"/>
      <c r="G251" s="93">
        <f>SUM('3:4'!G251)</f>
        <v>0</v>
      </c>
      <c r="H251" s="298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>
        <f>SUM('3:4'!O251)</f>
        <v>0</v>
      </c>
      <c r="P251" s="93">
        <f>SUM('3:4'!P251)</f>
        <v>0</v>
      </c>
      <c r="Q251" s="93">
        <f>SUM('3:4'!Q251)</f>
        <v>0</v>
      </c>
      <c r="R251" s="93">
        <f>SUM('3:4'!R251)</f>
        <v>0</v>
      </c>
      <c r="S251" s="93">
        <f>SUM('3:4'!S251)</f>
        <v>0</v>
      </c>
      <c r="T251" s="93">
        <f>SUM('3:4'!T251)</f>
        <v>0</v>
      </c>
      <c r="U251" s="93">
        <f>SUM('3:4'!U251)</f>
        <v>0</v>
      </c>
      <c r="V251" s="206"/>
      <c r="W251" s="33"/>
      <c r="X251" s="93">
        <f>SUM('3:4'!X251)</f>
        <v>0</v>
      </c>
      <c r="Y251" s="93">
        <f>SUM('3:4'!Y251)</f>
        <v>0</v>
      </c>
      <c r="Z251" s="93">
        <f>SUM('3:4'!Z251)</f>
        <v>0</v>
      </c>
      <c r="AA251" s="93">
        <f>SUM('3:4'!AA251)</f>
        <v>0</v>
      </c>
      <c r="AB251" s="360">
        <v>0.95</v>
      </c>
      <c r="AC251" s="271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20">
        <v>30300004</v>
      </c>
      <c r="B252" s="189" t="s">
        <v>363</v>
      </c>
      <c r="C252" s="16" t="s">
        <v>339</v>
      </c>
      <c r="D252" s="17"/>
      <c r="E252" s="17"/>
      <c r="F252" s="6"/>
      <c r="G252" s="93">
        <f>SUM('3:4'!G252)</f>
        <v>0</v>
      </c>
      <c r="H252" s="298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>
        <f>SUM('3:4'!O252)</f>
        <v>0</v>
      </c>
      <c r="P252" s="93">
        <f>SUM('3:4'!P252)</f>
        <v>0</v>
      </c>
      <c r="Q252" s="93">
        <f>SUM('3:4'!Q252)</f>
        <v>0</v>
      </c>
      <c r="R252" s="93">
        <f>SUM('3:4'!R252)</f>
        <v>0</v>
      </c>
      <c r="S252" s="93">
        <f>SUM('3:4'!S252)</f>
        <v>0</v>
      </c>
      <c r="T252" s="93">
        <f>SUM('3:4'!T252)</f>
        <v>0</v>
      </c>
      <c r="U252" s="93">
        <f>SUM('3:4'!U252)</f>
        <v>0</v>
      </c>
      <c r="V252" s="206"/>
      <c r="W252" s="33"/>
      <c r="X252" s="93">
        <f>SUM('3:4'!X252)</f>
        <v>0</v>
      </c>
      <c r="Y252" s="93">
        <f>SUM('3:4'!Y252)</f>
        <v>0</v>
      </c>
      <c r="Z252" s="93">
        <f>SUM('3:4'!Z252)</f>
        <v>0</v>
      </c>
      <c r="AA252" s="93">
        <f>SUM('3:4'!AA252)</f>
        <v>0</v>
      </c>
      <c r="AB252" s="360">
        <v>0.95</v>
      </c>
      <c r="AC252" s="271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20">
        <v>30300006</v>
      </c>
      <c r="B253" s="189" t="s">
        <v>363</v>
      </c>
      <c r="C253" s="16" t="s">
        <v>341</v>
      </c>
      <c r="D253" s="17"/>
      <c r="E253" s="17"/>
      <c r="F253" s="6"/>
      <c r="G253" s="93">
        <f>SUM('3:4'!G253)</f>
        <v>0</v>
      </c>
      <c r="H253" s="298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60">
        <v>0.95</v>
      </c>
      <c r="AC253" s="271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601" t="s">
        <v>86</v>
      </c>
      <c r="B254" s="601"/>
      <c r="C254" s="243" t="s">
        <v>71</v>
      </c>
      <c r="D254" s="20"/>
      <c r="E254" s="20"/>
      <c r="F254" s="32"/>
      <c r="G254" s="94">
        <f>SUM(G197:G253)</f>
        <v>0</v>
      </c>
      <c r="H254" s="30">
        <f>SUM(H197:H253)</f>
        <v>0</v>
      </c>
      <c r="I254" s="30">
        <f>SUM(I197:I253)</f>
        <v>0</v>
      </c>
      <c r="J254" s="31" t="str">
        <f t="array" ref="J254">IF(ISERROR(G254/I254),"",G254/I254)</f>
        <v/>
      </c>
      <c r="K254" s="30">
        <f>SUM(K197:K253)</f>
        <v>0</v>
      </c>
      <c r="L254" s="98"/>
      <c r="M254" s="89">
        <f t="shared" ref="M254:V254" si="90">SUM(M197:M253)</f>
        <v>0</v>
      </c>
      <c r="N254" s="30">
        <f t="shared" si="90"/>
        <v>0</v>
      </c>
      <c r="O254" s="91">
        <f t="shared" si="90"/>
        <v>0</v>
      </c>
      <c r="P254" s="91">
        <f t="shared" si="90"/>
        <v>0</v>
      </c>
      <c r="Q254" s="91">
        <f t="shared" si="90"/>
        <v>0</v>
      </c>
      <c r="R254" s="91">
        <f t="shared" si="90"/>
        <v>0</v>
      </c>
      <c r="S254" s="92">
        <f t="shared" si="90"/>
        <v>0</v>
      </c>
      <c r="T254" s="91">
        <f t="shared" si="90"/>
        <v>0</v>
      </c>
      <c r="U254" s="91">
        <f t="shared" si="90"/>
        <v>0</v>
      </c>
      <c r="V254" s="206">
        <f t="shared" si="90"/>
        <v>0</v>
      </c>
      <c r="W254" s="33" t="str">
        <f t="shared" ref="W254:W261" si="91">IF(ISERROR(V254/G254),"",V254/G254)</f>
        <v/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360"/>
      <c r="AC254" s="91">
        <f>SUM(AC197:AC253)</f>
        <v>0</v>
      </c>
      <c r="AD254" s="251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22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SUM('3:4'!G255)</f>
        <v>0</v>
      </c>
      <c r="H255" s="246">
        <f>D255*G255</f>
        <v>0</v>
      </c>
      <c r="I255" s="93">
        <f>SUM('3:4'!I255)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>
        <f t="shared" ref="V255:V261" si="94">SUM(X255:AA255)</f>
        <v>0</v>
      </c>
      <c r="W255" s="33" t="str">
        <f t="shared" si="91"/>
        <v/>
      </c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60">
        <v>1.18</v>
      </c>
      <c r="AC255" s="271">
        <f t="shared" ref="AC255:AC288" si="95">AB255*G255</f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22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SUM('3:4'!G256)</f>
        <v>0</v>
      </c>
      <c r="H256" s="246">
        <f t="shared" ref="H256:H288" si="96">D256*G256</f>
        <v>0</v>
      </c>
      <c r="I256" s="93">
        <f>SUM('3:4'!I256)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2"/>
        <v>0</v>
      </c>
      <c r="N256" s="31">
        <f t="shared" si="93"/>
        <v>0</v>
      </c>
      <c r="O256" s="93">
        <f>SUM('3:4'!O256)</f>
        <v>0</v>
      </c>
      <c r="P256" s="93">
        <f>SUM('3:4'!P256)</f>
        <v>0</v>
      </c>
      <c r="Q256" s="93">
        <f>SUM('3:4'!Q256)</f>
        <v>0</v>
      </c>
      <c r="R256" s="93">
        <f>SUM('3:4'!R256)</f>
        <v>0</v>
      </c>
      <c r="S256" s="93">
        <f>SUM('3:4'!S256)</f>
        <v>0</v>
      </c>
      <c r="T256" s="93">
        <f>SUM('3:4'!T256)</f>
        <v>0</v>
      </c>
      <c r="U256" s="93">
        <f>SUM('3:4'!U256)</f>
        <v>0</v>
      </c>
      <c r="V256" s="206">
        <f t="shared" si="94"/>
        <v>0</v>
      </c>
      <c r="W256" s="33" t="str">
        <f t="shared" si="91"/>
        <v/>
      </c>
      <c r="X256" s="93">
        <f>SUM('3:4'!X256)</f>
        <v>0</v>
      </c>
      <c r="Y256" s="93">
        <f>SUM('3:4'!Y256)</f>
        <v>0</v>
      </c>
      <c r="Z256" s="93">
        <f>SUM('3:4'!Z256)</f>
        <v>0</v>
      </c>
      <c r="AA256" s="93">
        <f>SUM('3:4'!AA256)</f>
        <v>0</v>
      </c>
      <c r="AB256" s="360">
        <v>1.18</v>
      </c>
      <c r="AC256" s="271">
        <f t="shared" si="9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2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SUM('3:4'!G257)</f>
        <v>0</v>
      </c>
      <c r="H257" s="246">
        <f t="shared" si="96"/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2"/>
        <v>0</v>
      </c>
      <c r="N257" s="31">
        <f t="shared" si="93"/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si="94"/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60">
        <v>1.18</v>
      </c>
      <c r="AC257" s="271">
        <f t="shared" si="95"/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2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SUM('3:4'!G258)</f>
        <v>0</v>
      </c>
      <c r="H258" s="246">
        <f t="shared" si="96"/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9.3000000000000007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60">
        <v>1.1100000000000001</v>
      </c>
      <c r="AC258" s="271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2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SUM('3:4'!G259)</f>
        <v>33</v>
      </c>
      <c r="H259" s="246">
        <f t="shared" si="96"/>
        <v>165.99</v>
      </c>
      <c r="I259" s="93">
        <f>SUM('3:4'!I259)</f>
        <v>6</v>
      </c>
      <c r="J259" s="31">
        <f t="array" ref="J259">IF(ISERROR(G259/I259),"",G259/I259)</f>
        <v>5.5</v>
      </c>
      <c r="K259" s="35">
        <f t="array" ref="K259">IF(ISERROR(G259/L259),"",G259/L259)</f>
        <v>3.5483870967741931</v>
      </c>
      <c r="L259" s="87">
        <v>9.3000000000000007</v>
      </c>
      <c r="M259" s="36">
        <f t="shared" si="92"/>
        <v>2.4516129032258069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>
        <f t="shared" si="91"/>
        <v>0</v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60">
        <v>1.1100000000000001</v>
      </c>
      <c r="AC259" s="271">
        <f t="shared" si="95"/>
        <v>36.630000000000003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2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60">
        <v>1.1100000000000001</v>
      </c>
      <c r="AC260" s="271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2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SUM('3:4'!G261)</f>
        <v>0</v>
      </c>
      <c r="H261" s="246">
        <f t="shared" si="96"/>
        <v>0</v>
      </c>
      <c r="I261" s="93">
        <f>SUM('3:4'!I261)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 t="str">
        <f t="shared" si="91"/>
        <v/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60">
        <v>1.1100000000000001</v>
      </c>
      <c r="AC261" s="271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2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/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7"/>
      <c r="W262" s="33"/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60">
        <v>0.84</v>
      </c>
      <c r="AC262" s="271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23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7">
        <f>SUM(X263:AA263)</f>
        <v>0</v>
      </c>
      <c r="W263" s="33" t="str">
        <f>IF(ISERROR(V263/G263),"",V263/G263)</f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60">
        <v>1.06</v>
      </c>
      <c r="AC263" s="271">
        <f t="shared" si="95"/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23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>
        <f>SUM(X264:AA264)</f>
        <v>0</v>
      </c>
      <c r="W264" s="33" t="str">
        <f>IF(ISERROR(V264/G264),"",V264/G264)</f>
        <v/>
      </c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60">
        <v>1.06</v>
      </c>
      <c r="AC264" s="271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3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60">
        <v>1.06</v>
      </c>
      <c r="AC265" s="271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3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60">
        <v>1.06</v>
      </c>
      <c r="AC266" s="271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3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6">
        <f t="shared" ref="V267:V274" si="99">SUM(X267:AA267)</f>
        <v>0</v>
      </c>
      <c r="W267" s="33" t="str">
        <f t="shared" ref="W267:W274" si="100"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60">
        <v>1.04</v>
      </c>
      <c r="AC267" s="271">
        <f t="shared" si="95"/>
        <v>0</v>
      </c>
      <c r="AD267" s="251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23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7"/>
        <v/>
      </c>
      <c r="N268" s="31">
        <f t="shared" si="98"/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6">
        <f t="shared" si="99"/>
        <v>0</v>
      </c>
      <c r="W268" s="33" t="str">
        <f t="shared" si="100"/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60">
        <v>1.04</v>
      </c>
      <c r="AC268" s="271">
        <f t="shared" si="95"/>
        <v>0</v>
      </c>
      <c r="AD268" s="251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23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7"/>
        <v/>
      </c>
      <c r="N269" s="31">
        <f t="shared" si="98"/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si="99"/>
        <v>0</v>
      </c>
      <c r="W269" s="33" t="str">
        <f t="shared" si="100"/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60">
        <v>1.04</v>
      </c>
      <c r="AC269" s="271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3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60">
        <v>1.04</v>
      </c>
      <c r="AC270" s="271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3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7"/>
        <v>0</v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60">
        <v>1.29</v>
      </c>
      <c r="AC271" s="271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3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7"/>
        <v>0</v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60">
        <v>1.29</v>
      </c>
      <c r="AC272" s="271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3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60">
        <v>1.29</v>
      </c>
      <c r="AC273" s="271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3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60">
        <v>1.29</v>
      </c>
      <c r="AC274" s="271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2">
        <v>30400026</v>
      </c>
      <c r="B275" s="190" t="s">
        <v>393</v>
      </c>
      <c r="C275" s="187" t="s">
        <v>395</v>
      </c>
      <c r="D275" s="17">
        <v>5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/>
      <c r="W275" s="33"/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60">
        <v>2.0699999999999998</v>
      </c>
      <c r="AC275" s="271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2">
        <v>30400028</v>
      </c>
      <c r="B276" s="190" t="s">
        <v>393</v>
      </c>
      <c r="C276" s="187" t="s">
        <v>402</v>
      </c>
      <c r="D276" s="17">
        <v>5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/>
      <c r="W276" s="33"/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60">
        <v>2.0699999999999998</v>
      </c>
      <c r="AC276" s="271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2">
        <v>30400027</v>
      </c>
      <c r="B277" s="190" t="s">
        <v>404</v>
      </c>
      <c r="C277" s="187" t="s">
        <v>405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60">
        <v>2.0699999999999998</v>
      </c>
      <c r="AC277" s="271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2"/>
      <c r="B278" s="61" t="s">
        <v>342</v>
      </c>
      <c r="C278" s="187" t="s">
        <v>372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60">
        <v>2.0699999999999998</v>
      </c>
      <c r="AC278" s="271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2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60">
        <v>2.0699999999999998</v>
      </c>
      <c r="AC279" s="271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2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60">
        <v>2.0699999999999998</v>
      </c>
      <c r="AC280" s="271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2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SUM('3:4'!G281)</f>
        <v>172</v>
      </c>
      <c r="H281" s="246">
        <f t="shared" si="96"/>
        <v>870.31999999999994</v>
      </c>
      <c r="I281" s="93">
        <f>SUM('3:4'!I281)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7"/>
        <v>-9.6774193548387899E-2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>
        <f t="shared" ref="V281:V282" si="101">SUM(X281:AA281)</f>
        <v>0</v>
      </c>
      <c r="W281" s="33">
        <f t="shared" ref="W281:W282" si="102">IF(ISERROR(V281/G281),"",V281/G281)</f>
        <v>0</v>
      </c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60">
        <v>0.67</v>
      </c>
      <c r="AC281" s="271">
        <f t="shared" si="95"/>
        <v>115.24000000000001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2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SUM('3:4'!G282)</f>
        <v>67</v>
      </c>
      <c r="H282" s="246">
        <f t="shared" si="96"/>
        <v>339.02</v>
      </c>
      <c r="I282" s="93">
        <f>SUM('3:4'!I282)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7"/>
        <v>-2.2580645161290214E-2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>
        <f t="shared" si="101"/>
        <v>0</v>
      </c>
      <c r="W282" s="33">
        <f t="shared" si="102"/>
        <v>0</v>
      </c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60">
        <v>0.67</v>
      </c>
      <c r="AC282" s="271">
        <f t="shared" si="95"/>
        <v>44.89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2">
        <v>30400004</v>
      </c>
      <c r="B283" s="215" t="s">
        <v>419</v>
      </c>
      <c r="C283" s="187" t="s">
        <v>73</v>
      </c>
      <c r="D283" s="17"/>
      <c r="E283" s="17"/>
      <c r="F283" s="6"/>
      <c r="G283" s="93">
        <f>SUM('3:4'!G283)</f>
        <v>768</v>
      </c>
      <c r="H283" s="246">
        <f t="shared" si="96"/>
        <v>0</v>
      </c>
      <c r="I283" s="93">
        <f>SUM('3:4'!I283)</f>
        <v>75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360">
        <v>1.73</v>
      </c>
      <c r="AC283" s="271">
        <f t="shared" si="95"/>
        <v>1328.6399999999999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2">
        <v>30400003</v>
      </c>
      <c r="B284" s="215" t="s">
        <v>419</v>
      </c>
      <c r="C284" s="187" t="s">
        <v>60</v>
      </c>
      <c r="D284" s="17"/>
      <c r="E284" s="17"/>
      <c r="F284" s="6"/>
      <c r="G284" s="93">
        <f>SUM('3:4'!G284)</f>
        <v>70</v>
      </c>
      <c r="H284" s="246">
        <f t="shared" si="96"/>
        <v>0</v>
      </c>
      <c r="I284" s="93">
        <f>SUM('3:4'!I284)</f>
        <v>140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360">
        <v>1.73</v>
      </c>
      <c r="AC284" s="271">
        <f t="shared" si="95"/>
        <v>121.1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2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SUM('3:4'!G285)</f>
        <v>484</v>
      </c>
      <c r="H285" s="246">
        <f t="shared" si="96"/>
        <v>0</v>
      </c>
      <c r="I285" s="93">
        <f>SUM('3:4'!I285)</f>
        <v>74.5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60">
        <v>1.73</v>
      </c>
      <c r="AC285" s="271">
        <f t="shared" si="95"/>
        <v>837.31999999999994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2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SUM('3:4'!G286)</f>
        <v>0</v>
      </c>
      <c r="H286" s="246">
        <f t="shared" si="96"/>
        <v>0</v>
      </c>
      <c r="I286" s="93">
        <f>SUM('3:4'!I286)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3">IF(ISERROR(I286-K286),"",I286-K286)</f>
        <v>0</v>
      </c>
      <c r="N286" s="31">
        <f t="shared" ref="N286:N288" si="104">SUM(O286:U286)</f>
        <v>0</v>
      </c>
      <c r="O286" s="93">
        <f>SUM('3:4'!O286)</f>
        <v>0</v>
      </c>
      <c r="P286" s="93">
        <f>SUM('3:4'!P286)</f>
        <v>0</v>
      </c>
      <c r="Q286" s="93">
        <f>SUM('3:4'!Q286)</f>
        <v>0</v>
      </c>
      <c r="R286" s="93">
        <f>SUM('3:4'!R286)</f>
        <v>0</v>
      </c>
      <c r="S286" s="93">
        <f>SUM('3:4'!S286)</f>
        <v>0</v>
      </c>
      <c r="T286" s="93">
        <f>SUM('3:4'!T286)</f>
        <v>0</v>
      </c>
      <c r="U286" s="93">
        <f>SUM('3:4'!U286)</f>
        <v>0</v>
      </c>
      <c r="V286" s="206">
        <f t="shared" ref="V286:V288" si="105">SUM(X286:AA286)</f>
        <v>0</v>
      </c>
      <c r="W286" s="33" t="str">
        <f t="shared" ref="W286:W317" si="106">IF(ISERROR(V286/G286),"",V286/G286)</f>
        <v/>
      </c>
      <c r="X286" s="93">
        <f>SUM('3:4'!X286)</f>
        <v>0</v>
      </c>
      <c r="Y286" s="93">
        <f>SUM('3:4'!Y286)</f>
        <v>0</v>
      </c>
      <c r="Z286" s="93">
        <f>SUM('3:4'!Z286)</f>
        <v>0</v>
      </c>
      <c r="AA286" s="93">
        <f>SUM('3:4'!AA286)</f>
        <v>0</v>
      </c>
      <c r="AB286" s="360">
        <v>1.22</v>
      </c>
      <c r="AC286" s="271">
        <f t="shared" si="95"/>
        <v>0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2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SUM('3:4'!G287)</f>
        <v>0</v>
      </c>
      <c r="H287" s="246">
        <f t="shared" si="96"/>
        <v>0</v>
      </c>
      <c r="I287" s="93">
        <f>SUM('3:4'!I287)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87">
        <v>9</v>
      </c>
      <c r="M287" s="36">
        <f t="shared" si="103"/>
        <v>0</v>
      </c>
      <c r="N287" s="31">
        <f t="shared" si="104"/>
        <v>0</v>
      </c>
      <c r="O287" s="93">
        <f>SUM('3:4'!O287)</f>
        <v>0</v>
      </c>
      <c r="P287" s="93">
        <f>SUM('3:4'!P287)</f>
        <v>0</v>
      </c>
      <c r="Q287" s="93">
        <f>SUM('3:4'!Q287)</f>
        <v>0</v>
      </c>
      <c r="R287" s="93">
        <f>SUM('3:4'!R287)</f>
        <v>0</v>
      </c>
      <c r="S287" s="93">
        <f>SUM('3:4'!S287)</f>
        <v>0</v>
      </c>
      <c r="T287" s="93">
        <f>SUM('3:4'!T287)</f>
        <v>0</v>
      </c>
      <c r="U287" s="93">
        <f>SUM('3:4'!U287)</f>
        <v>0</v>
      </c>
      <c r="V287" s="206">
        <f t="shared" si="105"/>
        <v>0</v>
      </c>
      <c r="W287" s="33" t="str">
        <f t="shared" si="106"/>
        <v/>
      </c>
      <c r="X287" s="93">
        <f>SUM('3:4'!X287)</f>
        <v>0</v>
      </c>
      <c r="Y287" s="93">
        <f>SUM('3:4'!Y287)</f>
        <v>0</v>
      </c>
      <c r="Z287" s="93">
        <f>SUM('3:4'!Z287)</f>
        <v>0</v>
      </c>
      <c r="AA287" s="93">
        <f>SUM('3:4'!AA287)</f>
        <v>0</v>
      </c>
      <c r="AB287" s="360">
        <v>1.22</v>
      </c>
      <c r="AC287" s="271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2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246">
        <f t="array" ref="K288">IF(ISERROR(G288/L288),"",G288/L288)</f>
        <v>0</v>
      </c>
      <c r="L288" s="87">
        <v>9</v>
      </c>
      <c r="M288" s="36">
        <f t="shared" si="103"/>
        <v>0</v>
      </c>
      <c r="N288" s="31">
        <f t="shared" si="104"/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si="105"/>
        <v>0</v>
      </c>
      <c r="W288" s="33" t="str">
        <f t="shared" si="106"/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60">
        <v>1.22</v>
      </c>
      <c r="AC288" s="271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593" t="s">
        <v>92</v>
      </c>
      <c r="B289" s="594"/>
      <c r="C289" s="243" t="s">
        <v>71</v>
      </c>
      <c r="D289" s="20"/>
      <c r="E289" s="20"/>
      <c r="F289" s="32"/>
      <c r="G289" s="30">
        <f>SUM(G255:G288)</f>
        <v>1594</v>
      </c>
      <c r="H289" s="30">
        <f>SUM(H255:H288)</f>
        <v>1375.33</v>
      </c>
      <c r="I289" s="30">
        <f>SUM(I255:I288)</f>
        <v>310.8</v>
      </c>
      <c r="J289" s="31">
        <f t="array" ref="J289">IF(ISERROR(G289/I289),"",G289/I289)</f>
        <v>5.1287001287001281</v>
      </c>
      <c r="K289" s="30">
        <f>SUM(K255:K288)</f>
        <v>18.967741935483872</v>
      </c>
      <c r="L289" s="98"/>
      <c r="M289" s="89">
        <f t="shared" ref="M289:V289" si="107">SUM(M255:M288)</f>
        <v>2.3322580645161288</v>
      </c>
      <c r="N289" s="30">
        <f t="shared" si="107"/>
        <v>0</v>
      </c>
      <c r="O289" s="91">
        <f t="shared" si="107"/>
        <v>0</v>
      </c>
      <c r="P289" s="91">
        <f t="shared" si="107"/>
        <v>0</v>
      </c>
      <c r="Q289" s="91">
        <f t="shared" si="107"/>
        <v>0</v>
      </c>
      <c r="R289" s="91">
        <f t="shared" si="107"/>
        <v>0</v>
      </c>
      <c r="S289" s="92">
        <f t="shared" si="107"/>
        <v>0</v>
      </c>
      <c r="T289" s="91">
        <f t="shared" si="107"/>
        <v>0</v>
      </c>
      <c r="U289" s="91">
        <f t="shared" si="107"/>
        <v>0</v>
      </c>
      <c r="V289" s="206">
        <f t="shared" si="107"/>
        <v>0</v>
      </c>
      <c r="W289" s="33">
        <f t="shared" si="106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360"/>
      <c r="AC289" s="272">
        <f>SUM(AC255:AC288)</f>
        <v>2483.8199999999997</v>
      </c>
      <c r="AD289" s="251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2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SUM('3:4'!G290)</f>
        <v>0</v>
      </c>
      <c r="H290" s="246">
        <f>D290*G290</f>
        <v>0</v>
      </c>
      <c r="I290" s="93">
        <f>SUM('3:4'!I290)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8">IF(ISERROR(I290-K290),"",I290-K290)</f>
        <v>0</v>
      </c>
      <c r="N290" s="31">
        <f t="shared" ref="N290:N304" si="109">SUM(O290:U290)</f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ref="V290:V304" si="110">SUM(X290:AA290)</f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60">
        <v>0.41</v>
      </c>
      <c r="AC290" s="271">
        <f t="shared" ref="AC290:AC304" si="111">AB290*G290</f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2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SUM('3:4'!G291)</f>
        <v>0</v>
      </c>
      <c r="H291" s="246">
        <f t="shared" ref="H291:H304" si="112">D291*G291</f>
        <v>0</v>
      </c>
      <c r="I291" s="93">
        <f>SUM('3:4'!I291)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8"/>
        <v>0</v>
      </c>
      <c r="N291" s="31">
        <f t="shared" si="109"/>
        <v>0</v>
      </c>
      <c r="O291" s="93">
        <f>SUM('3:4'!O291)</f>
        <v>0</v>
      </c>
      <c r="P291" s="93">
        <f>SUM('3:4'!P291)</f>
        <v>0</v>
      </c>
      <c r="Q291" s="93">
        <f>SUM('3:4'!Q291)</f>
        <v>0</v>
      </c>
      <c r="R291" s="93">
        <f>SUM('3:4'!R291)</f>
        <v>0</v>
      </c>
      <c r="S291" s="93">
        <f>SUM('3:4'!S291)</f>
        <v>0</v>
      </c>
      <c r="T291" s="93">
        <f>SUM('3:4'!T291)</f>
        <v>0</v>
      </c>
      <c r="U291" s="93">
        <f>SUM('3:4'!U291)</f>
        <v>0</v>
      </c>
      <c r="V291" s="206">
        <f t="shared" si="110"/>
        <v>0</v>
      </c>
      <c r="W291" s="33" t="str">
        <f t="shared" si="106"/>
        <v/>
      </c>
      <c r="X291" s="93">
        <f>SUM('3:4'!X291)</f>
        <v>0</v>
      </c>
      <c r="Y291" s="93">
        <f>SUM('3:4'!Y291)</f>
        <v>0</v>
      </c>
      <c r="Z291" s="93">
        <f>SUM('3:4'!Z291)</f>
        <v>0</v>
      </c>
      <c r="AA291" s="93">
        <f>SUM('3:4'!AA291)</f>
        <v>0</v>
      </c>
      <c r="AB291" s="360">
        <v>0.41</v>
      </c>
      <c r="AC291" s="271">
        <f t="shared" si="111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2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SUM('3:4'!G292)</f>
        <v>0</v>
      </c>
      <c r="H292" s="246">
        <f t="shared" si="112"/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8"/>
        <v>0</v>
      </c>
      <c r="N292" s="31">
        <f t="shared" si="109"/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si="110"/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60">
        <v>0.52</v>
      </c>
      <c r="AC292" s="271">
        <f t="shared" si="111"/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2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SUM('3:4'!G293)</f>
        <v>0</v>
      </c>
      <c r="H293" s="246">
        <f t="shared" si="112"/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60">
        <v>0.59</v>
      </c>
      <c r="AC293" s="271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01">
        <v>30100054</v>
      </c>
      <c r="B294" s="63" t="s">
        <v>95</v>
      </c>
      <c r="C294" s="247" t="s">
        <v>72</v>
      </c>
      <c r="D294" s="17">
        <v>5.03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60">
        <v>0.59</v>
      </c>
      <c r="AC294" s="271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60">
        <v>0.59</v>
      </c>
      <c r="AC295" s="271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2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60">
        <v>0.59</v>
      </c>
      <c r="AC296" s="271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22"/>
      <c r="B297" s="63" t="s">
        <v>95</v>
      </c>
      <c r="C297" s="247" t="s">
        <v>96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60">
        <v>0.59</v>
      </c>
      <c r="AC297" s="271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2">
        <v>30101067</v>
      </c>
      <c r="B298" s="63" t="s">
        <v>97</v>
      </c>
      <c r="C298" s="247" t="s">
        <v>82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8"/>
        <v/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60"/>
      <c r="AC298" s="271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2">
        <v>30101068</v>
      </c>
      <c r="B299" s="63" t="s">
        <v>97</v>
      </c>
      <c r="C299" s="247" t="s">
        <v>72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8"/>
        <v/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60">
        <v>0.59</v>
      </c>
      <c r="AC299" s="271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2">
        <v>30101069</v>
      </c>
      <c r="B300" s="63" t="s">
        <v>97</v>
      </c>
      <c r="C300" s="247" t="s">
        <v>60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60"/>
      <c r="AC300" s="271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2">
        <v>30101070</v>
      </c>
      <c r="B301" s="63" t="s">
        <v>97</v>
      </c>
      <c r="C301" s="247" t="s">
        <v>96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60"/>
      <c r="AC301" s="271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2">
        <v>30101071</v>
      </c>
      <c r="B302" s="63" t="s">
        <v>97</v>
      </c>
      <c r="C302" s="247" t="s">
        <v>73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60"/>
      <c r="AC302" s="271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1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8"/>
        <v>0</v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60">
        <v>0.43</v>
      </c>
      <c r="AC303" s="271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1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8"/>
        <v>0</v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60">
        <v>0.43</v>
      </c>
      <c r="AC304" s="271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593" t="s">
        <v>99</v>
      </c>
      <c r="B305" s="594"/>
      <c r="C305" s="243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13">SUM(M290:M304)</f>
        <v>0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08">
        <f t="shared" si="113"/>
        <v>0</v>
      </c>
      <c r="W305" s="33" t="str">
        <f t="shared" si="106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360"/>
      <c r="AC305" s="272">
        <f>SUM(AC290:AC304)</f>
        <v>0</v>
      </c>
      <c r="AD305" s="251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SUM('3:4'!G306)</f>
        <v>498</v>
      </c>
      <c r="H306" s="246">
        <f t="shared" ref="H306:H312" si="114">D306*G306</f>
        <v>2509.92</v>
      </c>
      <c r="I306" s="93">
        <f>SUM('3:4'!I306)</f>
        <v>22</v>
      </c>
      <c r="J306" s="31">
        <f t="array" ref="J306">IF(ISERROR(G306/I306),"",G306/I306)</f>
        <v>22.636363636363637</v>
      </c>
      <c r="K306" s="35">
        <f t="array" ref="K306">IF(ISERROR(G306/L306),"",G306/L306)</f>
        <v>22.636363636363637</v>
      </c>
      <c r="L306" s="87">
        <v>22</v>
      </c>
      <c r="M306" s="36">
        <f t="shared" ref="M306:M312" si="115">IF(ISERROR(I306-K306),"",I306-K306)</f>
        <v>-0.63636363636363669</v>
      </c>
      <c r="N306" s="31">
        <f t="shared" ref="N306:N312" si="116">SUM(O306:U306)</f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ref="V306:V312" si="117">SUM(X306:AA306)</f>
        <v>0</v>
      </c>
      <c r="W306" s="33">
        <f t="shared" si="106"/>
        <v>0</v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60">
        <v>0.48</v>
      </c>
      <c r="AC306" s="271">
        <f t="shared" ref="AC306:AC312" si="118">AB306*G306</f>
        <v>239.04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SUM('3:4'!G307)</f>
        <v>0</v>
      </c>
      <c r="H307" s="246">
        <f t="shared" si="114"/>
        <v>0</v>
      </c>
      <c r="I307" s="93">
        <f>SUM('3:4'!I307)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5"/>
        <v>0</v>
      </c>
      <c r="N307" s="31">
        <f t="shared" si="116"/>
        <v>0</v>
      </c>
      <c r="O307" s="93">
        <f>SUM('3:4'!O307)</f>
        <v>0</v>
      </c>
      <c r="P307" s="93">
        <f>SUM('3:4'!P307)</f>
        <v>0</v>
      </c>
      <c r="Q307" s="93">
        <f>SUM('3:4'!Q307)</f>
        <v>0</v>
      </c>
      <c r="R307" s="93">
        <f>SUM('3:4'!R307)</f>
        <v>0</v>
      </c>
      <c r="S307" s="93">
        <f>SUM('3:4'!S307)</f>
        <v>0</v>
      </c>
      <c r="T307" s="93">
        <f>SUM('3:4'!T307)</f>
        <v>0</v>
      </c>
      <c r="U307" s="93">
        <f>SUM('3:4'!U307)</f>
        <v>0</v>
      </c>
      <c r="V307" s="206">
        <f t="shared" si="117"/>
        <v>0</v>
      </c>
      <c r="W307" s="33" t="str">
        <f t="shared" si="106"/>
        <v/>
      </c>
      <c r="X307" s="93">
        <f>SUM('3:4'!X307)</f>
        <v>0</v>
      </c>
      <c r="Y307" s="93">
        <f>SUM('3:4'!Y307)</f>
        <v>0</v>
      </c>
      <c r="Z307" s="93">
        <f>SUM('3:4'!Z307)</f>
        <v>0</v>
      </c>
      <c r="AA307" s="93">
        <f>SUM('3:4'!AA307)</f>
        <v>0</v>
      </c>
      <c r="AB307" s="360">
        <v>0.48</v>
      </c>
      <c r="AC307" s="271">
        <f t="shared" si="118"/>
        <v>0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1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SUM('3:4'!G308)</f>
        <v>410</v>
      </c>
      <c r="H308" s="246">
        <f t="shared" si="114"/>
        <v>2066.4</v>
      </c>
      <c r="I308" s="93">
        <f>SUM('3:4'!I308)</f>
        <v>24</v>
      </c>
      <c r="J308" s="31">
        <f t="array" ref="J308">IF(ISERROR(G308/I308),"",G308/I308)</f>
        <v>17.083333333333332</v>
      </c>
      <c r="K308" s="35">
        <f t="array" ref="K308">IF(ISERROR(G308/L308),"",G308/L308)</f>
        <v>18.636363636363637</v>
      </c>
      <c r="L308" s="87">
        <v>22</v>
      </c>
      <c r="M308" s="36">
        <f t="shared" si="115"/>
        <v>5.3636363636363633</v>
      </c>
      <c r="N308" s="31">
        <f t="shared" si="116"/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si="117"/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60">
        <v>0.48</v>
      </c>
      <c r="AC308" s="271">
        <f t="shared" si="118"/>
        <v>196.79999999999998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8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60">
        <v>0.48</v>
      </c>
      <c r="AC309" s="271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8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SUM('3:4'!G310)</f>
        <v>0</v>
      </c>
      <c r="H310" s="246">
        <f t="shared" si="114"/>
        <v>0</v>
      </c>
      <c r="I310" s="93">
        <f>SUM('3:4'!I310)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 t="str">
        <f t="shared" si="106"/>
        <v/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60">
        <v>0.48</v>
      </c>
      <c r="AC310" s="271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8">
        <v>30400019</v>
      </c>
      <c r="B311" s="192" t="s">
        <v>440</v>
      </c>
      <c r="C311" s="187" t="s">
        <v>442</v>
      </c>
      <c r="D311" s="17">
        <v>5.03</v>
      </c>
      <c r="E311" s="17"/>
      <c r="F311" s="6"/>
      <c r="G311" s="93">
        <f>SUM('3:4'!G311)</f>
        <v>0</v>
      </c>
      <c r="H311" s="263"/>
      <c r="I311" s="93"/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363">
        <v>0.56000000000000005</v>
      </c>
      <c r="AC311" s="271">
        <f t="shared" si="118"/>
        <v>0</v>
      </c>
      <c r="AD311" s="264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SUM('3:4'!G312)</f>
        <v>808</v>
      </c>
      <c r="H312" s="246">
        <f t="shared" si="114"/>
        <v>4072.32</v>
      </c>
      <c r="I312" s="93">
        <f>SUM('3:4'!I312)</f>
        <v>49</v>
      </c>
      <c r="J312" s="31">
        <f t="array" ref="J312">IF(ISERROR(G312/I312),"",G312/I312)</f>
        <v>16.489795918367346</v>
      </c>
      <c r="K312" s="35">
        <f t="array" ref="K312">IF(ISERROR(G312/L312),"",G312/L312)</f>
        <v>36.727272727272727</v>
      </c>
      <c r="L312" s="87">
        <v>22</v>
      </c>
      <c r="M312" s="36">
        <f t="shared" si="115"/>
        <v>12.272727272727273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>
        <f t="shared" si="106"/>
        <v>0</v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60">
        <v>0.48</v>
      </c>
      <c r="AC312" s="271">
        <f t="shared" si="118"/>
        <v>387.84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593" t="s">
        <v>102</v>
      </c>
      <c r="B313" s="594"/>
      <c r="C313" s="243" t="s">
        <v>71</v>
      </c>
      <c r="D313" s="20"/>
      <c r="E313" s="20"/>
      <c r="F313" s="32"/>
      <c r="G313" s="103">
        <f>SUM(G306:G312)</f>
        <v>1716</v>
      </c>
      <c r="H313" s="30">
        <f>SUM(H306:H312)</f>
        <v>8648.64</v>
      </c>
      <c r="I313" s="30">
        <f>SUM(I306:I312)</f>
        <v>95</v>
      </c>
      <c r="J313" s="31">
        <f t="array" ref="J313">IF(ISERROR(G313/I313),"",G313/I313)</f>
        <v>18.063157894736843</v>
      </c>
      <c r="K313" s="30">
        <f>SUM(K306:K312)</f>
        <v>78</v>
      </c>
      <c r="L313" s="98"/>
      <c r="M313" s="89">
        <f>SUM(M306:M312)</f>
        <v>17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06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360"/>
      <c r="AC313" s="272">
        <f>SUM(AC306:AC312)</f>
        <v>823.68</v>
      </c>
      <c r="AD313" s="251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01">
        <v>30700013</v>
      </c>
      <c r="B314" s="64" t="s">
        <v>103</v>
      </c>
      <c r="C314" s="242"/>
      <c r="D314" s="17">
        <v>3.65</v>
      </c>
      <c r="E314" s="17"/>
      <c r="F314" s="53"/>
      <c r="G314" s="93">
        <f>SUM('3:4'!G314)</f>
        <v>0</v>
      </c>
      <c r="H314" s="246">
        <f>D314*G314</f>
        <v>0</v>
      </c>
      <c r="I314" s="93">
        <f>SUM('3:4'!I314)</f>
        <v>0</v>
      </c>
      <c r="J314" s="31" t="str">
        <f t="array" ref="J314">IF(ISERROR(G314/I314),"",G314/I314)</f>
        <v/>
      </c>
      <c r="K314" s="246">
        <f t="array" ref="K314">IF(ISERROR(G314/L314),"",G314/L314)</f>
        <v>0</v>
      </c>
      <c r="L314" s="87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93">
        <f>SUM('3:4'!O314)</f>
        <v>0</v>
      </c>
      <c r="P314" s="93">
        <f>SUM('3:4'!P314)</f>
        <v>0</v>
      </c>
      <c r="Q314" s="93">
        <f>SUM('3:4'!Q314)</f>
        <v>0</v>
      </c>
      <c r="R314" s="93">
        <f>SUM('3:4'!R314)</f>
        <v>0</v>
      </c>
      <c r="S314" s="93">
        <f>SUM('3:4'!S314)</f>
        <v>0</v>
      </c>
      <c r="T314" s="93">
        <f>SUM('3:4'!T314)</f>
        <v>0</v>
      </c>
      <c r="U314" s="93">
        <f>SUM('3:4'!U314)</f>
        <v>0</v>
      </c>
      <c r="V314" s="206">
        <f t="shared" ref="V314:V317" si="121">SUM(X314:AA314)</f>
        <v>0</v>
      </c>
      <c r="W314" s="33" t="str">
        <f t="shared" si="106"/>
        <v/>
      </c>
      <c r="X314" s="93">
        <f>SUM('3:4'!X314)</f>
        <v>0</v>
      </c>
      <c r="Y314" s="93">
        <f>SUM('3:4'!Y314)</f>
        <v>0</v>
      </c>
      <c r="Z314" s="93">
        <f>SUM('3:4'!Z314)</f>
        <v>0</v>
      </c>
      <c r="AA314" s="93">
        <f>SUM('3:4'!AA314)</f>
        <v>0</v>
      </c>
      <c r="AB314" s="360">
        <v>2.0699999999999998</v>
      </c>
      <c r="AC314" s="271">
        <f t="shared" ref="AC314:AC327" si="122">AB314*G314</f>
        <v>0</v>
      </c>
      <c r="AD314" s="25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01">
        <v>30700014</v>
      </c>
      <c r="B315" s="64" t="s">
        <v>0</v>
      </c>
      <c r="C315" s="242"/>
      <c r="D315" s="17">
        <v>6.58</v>
      </c>
      <c r="E315" s="17"/>
      <c r="F315" s="6"/>
      <c r="G315" s="93">
        <f>SUM('3:4'!G315)</f>
        <v>0</v>
      </c>
      <c r="H315" s="246">
        <f t="shared" ref="H315:H323" si="123">D315*G315</f>
        <v>0</v>
      </c>
      <c r="I315" s="93">
        <f>SUM('3:4'!I315)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9"/>
        <v>0</v>
      </c>
      <c r="N315" s="31">
        <f t="shared" si="120"/>
        <v>0</v>
      </c>
      <c r="O315" s="93">
        <f>SUM('3:4'!O315)</f>
        <v>0</v>
      </c>
      <c r="P315" s="93">
        <f>SUM('3:4'!P315)</f>
        <v>0</v>
      </c>
      <c r="Q315" s="93">
        <f>SUM('3:4'!Q315)</f>
        <v>0</v>
      </c>
      <c r="R315" s="93">
        <f>SUM('3:4'!R315)</f>
        <v>0</v>
      </c>
      <c r="S315" s="93">
        <f>SUM('3:4'!S315)</f>
        <v>0</v>
      </c>
      <c r="T315" s="93">
        <f>SUM('3:4'!T315)</f>
        <v>0</v>
      </c>
      <c r="U315" s="93">
        <f>SUM('3:4'!U315)</f>
        <v>0</v>
      </c>
      <c r="V315" s="206">
        <f t="shared" si="121"/>
        <v>0</v>
      </c>
      <c r="W315" s="33" t="str">
        <f t="shared" si="106"/>
        <v/>
      </c>
      <c r="X315" s="93">
        <f>SUM('3:4'!X315)</f>
        <v>0</v>
      </c>
      <c r="Y315" s="93">
        <f>SUM('3:4'!Y315)</f>
        <v>0</v>
      </c>
      <c r="Z315" s="93">
        <f>SUM('3:4'!Z315)</f>
        <v>0</v>
      </c>
      <c r="AA315" s="93">
        <f>SUM('3:4'!AA315)</f>
        <v>0</v>
      </c>
      <c r="AB315" s="360">
        <v>2.0699999999999998</v>
      </c>
      <c r="AC315" s="271">
        <f t="shared" si="122"/>
        <v>0</v>
      </c>
      <c r="AD315" s="251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01">
        <v>30700016</v>
      </c>
      <c r="B316" s="64" t="s">
        <v>1</v>
      </c>
      <c r="C316" s="242"/>
      <c r="D316" s="17">
        <v>7.8</v>
      </c>
      <c r="E316" s="17"/>
      <c r="F316" s="6"/>
      <c r="G316" s="93">
        <f>SUM('3:4'!G316)</f>
        <v>278</v>
      </c>
      <c r="H316" s="246">
        <f t="shared" si="123"/>
        <v>2168.4</v>
      </c>
      <c r="I316" s="93">
        <f>SUM('3:4'!I316)</f>
        <v>134.5</v>
      </c>
      <c r="J316" s="31">
        <f t="array" ref="J316">IF(ISERROR(G316/I316),"",G316/I316)</f>
        <v>2.0669144981412639</v>
      </c>
      <c r="K316" s="35">
        <f t="array" ref="K316">IF(ISERROR(G316/L316),"",G316/L316)</f>
        <v>60.434782608695656</v>
      </c>
      <c r="L316" s="87">
        <v>4.5999999999999996</v>
      </c>
      <c r="M316" s="36">
        <f t="shared" si="119"/>
        <v>74.065217391304344</v>
      </c>
      <c r="N316" s="31">
        <f t="shared" si="120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21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60">
        <v>2.25</v>
      </c>
      <c r="AC316" s="271">
        <f t="shared" si="122"/>
        <v>625.5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01">
        <v>30700017</v>
      </c>
      <c r="B317" s="64" t="s">
        <v>2</v>
      </c>
      <c r="C317" s="242"/>
      <c r="D317" s="17">
        <v>4.4000000000000004</v>
      </c>
      <c r="E317" s="17"/>
      <c r="F317" s="6"/>
      <c r="G317" s="93">
        <f>SUM('3:4'!G317)</f>
        <v>243</v>
      </c>
      <c r="H317" s="246">
        <f t="shared" si="123"/>
        <v>1069.2</v>
      </c>
      <c r="I317" s="93">
        <f>SUM('3:4'!I317)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9"/>
        <v>0.10344827586207117</v>
      </c>
      <c r="N317" s="31">
        <f t="shared" si="120"/>
        <v>0</v>
      </c>
      <c r="O317" s="93">
        <f>SUM('3:4'!O317)</f>
        <v>0</v>
      </c>
      <c r="P317" s="93">
        <f>SUM('3:4'!P317)</f>
        <v>0</v>
      </c>
      <c r="Q317" s="93">
        <f>SUM('3:4'!Q317)</f>
        <v>0</v>
      </c>
      <c r="R317" s="93">
        <f>SUM('3:4'!R317)</f>
        <v>0</v>
      </c>
      <c r="S317" s="93">
        <f>SUM('3:4'!S317)</f>
        <v>0</v>
      </c>
      <c r="T317" s="93">
        <f>SUM('3:4'!T317)</f>
        <v>0</v>
      </c>
      <c r="U317" s="93">
        <f>SUM('3:4'!U317)</f>
        <v>0</v>
      </c>
      <c r="V317" s="206">
        <f t="shared" si="121"/>
        <v>0</v>
      </c>
      <c r="W317" s="33">
        <f t="shared" si="106"/>
        <v>0</v>
      </c>
      <c r="X317" s="93">
        <f>SUM('3:4'!X317)</f>
        <v>0</v>
      </c>
      <c r="Y317" s="93">
        <f>SUM('3:4'!Y317)</f>
        <v>0</v>
      </c>
      <c r="Z317" s="93">
        <f>SUM('3:4'!Z317)</f>
        <v>0</v>
      </c>
      <c r="AA317" s="93">
        <f>SUM('3:4'!AA317)</f>
        <v>0</v>
      </c>
      <c r="AB317" s="360">
        <v>1.79</v>
      </c>
      <c r="AC317" s="271">
        <f t="shared" si="122"/>
        <v>434.97</v>
      </c>
      <c r="AD317" s="2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01">
        <v>30700001</v>
      </c>
      <c r="B318" s="191" t="s">
        <v>359</v>
      </c>
      <c r="C318" s="242"/>
      <c r="D318" s="17"/>
      <c r="E318" s="17"/>
      <c r="F318" s="6"/>
      <c r="G318" s="93">
        <f>SUM('3:4'!G318)</f>
        <v>0</v>
      </c>
      <c r="H318" s="298">
        <f t="shared" si="123"/>
        <v>0</v>
      </c>
      <c r="I318" s="93">
        <f>SUM('3:4'!I318)</f>
        <v>0</v>
      </c>
      <c r="J318" s="31"/>
      <c r="K318" s="35"/>
      <c r="L318" s="87">
        <v>6</v>
      </c>
      <c r="M318" s="36"/>
      <c r="N318" s="31"/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/>
      <c r="W318" s="33"/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60">
        <v>1.92</v>
      </c>
      <c r="AC318" s="271">
        <f t="shared" si="122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24"/>
      <c r="B319" s="66" t="s">
        <v>104</v>
      </c>
      <c r="C319" s="242" t="s">
        <v>53</v>
      </c>
      <c r="D319" s="17">
        <v>6.04</v>
      </c>
      <c r="E319" s="17"/>
      <c r="F319" s="6"/>
      <c r="G319" s="93">
        <f>SUM('3:4'!G319)</f>
        <v>0</v>
      </c>
      <c r="H319" s="298">
        <f t="shared" si="123"/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ref="V319:V320" si="126">SUM(X319:AA319)</f>
        <v>0</v>
      </c>
      <c r="W319" s="33" t="str">
        <f t="shared" ref="W319:W320" si="127">IF(ISERROR(V319/G319),"",V319/G319)</f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60">
        <v>1.73</v>
      </c>
      <c r="AC319" s="271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24">
        <v>30700019</v>
      </c>
      <c r="B320" s="66" t="s">
        <v>104</v>
      </c>
      <c r="C320" s="242" t="s">
        <v>60</v>
      </c>
      <c r="D320" s="17">
        <v>6.04</v>
      </c>
      <c r="E320" s="17"/>
      <c r="F320" s="6"/>
      <c r="G320" s="93">
        <f>SUM('3:4'!G320)</f>
        <v>0</v>
      </c>
      <c r="H320" s="298">
        <f t="shared" si="123"/>
        <v>0</v>
      </c>
      <c r="I320" s="93">
        <f>SUM('3:4'!I320)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4"/>
        <v>0</v>
      </c>
      <c r="N320" s="31">
        <f t="shared" si="125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6"/>
        <v>0</v>
      </c>
      <c r="W320" s="33" t="str">
        <f t="shared" si="127"/>
        <v/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60">
        <v>1.73</v>
      </c>
      <c r="AC320" s="271">
        <f t="shared" si="122"/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07">
        <v>30601015</v>
      </c>
      <c r="B321" s="283" t="s">
        <v>444</v>
      </c>
      <c r="C321" s="282" t="s">
        <v>53</v>
      </c>
      <c r="D321" s="17">
        <v>6</v>
      </c>
      <c r="E321" s="17"/>
      <c r="F321" s="6"/>
      <c r="G321" s="93">
        <f>SUM('3:4'!G321)</f>
        <v>0</v>
      </c>
      <c r="H321" s="298">
        <f t="shared" si="123"/>
        <v>0</v>
      </c>
      <c r="I321" s="93"/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360">
        <v>1.73</v>
      </c>
      <c r="AC321" s="271">
        <f t="shared" si="122"/>
        <v>0</v>
      </c>
      <c r="AD321" s="28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07">
        <v>30101016</v>
      </c>
      <c r="B322" s="283" t="s">
        <v>443</v>
      </c>
      <c r="C322" s="285" t="s">
        <v>445</v>
      </c>
      <c r="D322" s="17">
        <v>6</v>
      </c>
      <c r="E322" s="17"/>
      <c r="F322" s="6"/>
      <c r="G322" s="93">
        <f>SUM('3:4'!G322)</f>
        <v>0</v>
      </c>
      <c r="H322" s="298">
        <f t="shared" si="123"/>
        <v>0</v>
      </c>
      <c r="I322" s="93">
        <f>SUM('3:4'!I322)</f>
        <v>0</v>
      </c>
      <c r="J322" s="31"/>
      <c r="K322" s="35">
        <f t="array" ref="K322">IF(ISERROR(G322/L322),"",G322/L322)</f>
        <v>0</v>
      </c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60">
        <v>1.73</v>
      </c>
      <c r="AC322" s="271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298">
        <f t="shared" si="123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360"/>
      <c r="AC323" s="271"/>
      <c r="AD323" s="29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SUM('3:4'!G324)</f>
        <v>0</v>
      </c>
      <c r="H324" s="256">
        <f t="shared" ref="H324:H327" si="128">D324*G324</f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ref="V324" si="131">SUM(X324:AA324)</f>
        <v>0</v>
      </c>
      <c r="W324" s="33" t="str">
        <f t="shared" ref="W324" si="132">IF(ISERROR(V324/G324),"",V324/G324)</f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60">
        <v>1.27</v>
      </c>
      <c r="AC324" s="271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1">
        <v>30700015</v>
      </c>
      <c r="B325" s="296" t="s">
        <v>159</v>
      </c>
      <c r="C325" s="16"/>
      <c r="D325" s="17">
        <v>4.5</v>
      </c>
      <c r="E325" s="17"/>
      <c r="F325" s="6"/>
      <c r="G325" s="93">
        <f>SUM('3:4'!G325)</f>
        <v>0</v>
      </c>
      <c r="H325" s="256">
        <f t="shared" si="128"/>
        <v>0</v>
      </c>
      <c r="I325" s="93">
        <f>SUM('3:4'!I325)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SUM('3:4'!O325)</f>
        <v>0</v>
      </c>
      <c r="P325" s="93">
        <f>SUM('3:4'!P325)</f>
        <v>0</v>
      </c>
      <c r="Q325" s="93">
        <f>SUM('3:4'!Q325)</f>
        <v>0</v>
      </c>
      <c r="R325" s="93">
        <f>SUM('3:4'!R325)</f>
        <v>0</v>
      </c>
      <c r="S325" s="93">
        <f>SUM('3:4'!S325)</f>
        <v>0</v>
      </c>
      <c r="T325" s="93">
        <f>SUM('3:4'!T325)</f>
        <v>0</v>
      </c>
      <c r="U325" s="93">
        <f>SUM('3:4'!U325)</f>
        <v>0</v>
      </c>
      <c r="V325" s="206"/>
      <c r="W325" s="33"/>
      <c r="X325" s="93">
        <f>SUM('3:4'!X325)</f>
        <v>0</v>
      </c>
      <c r="Y325" s="93">
        <f>SUM('3:4'!Y325)</f>
        <v>0</v>
      </c>
      <c r="Z325" s="93">
        <f>SUM('3:4'!Z325)</f>
        <v>0</v>
      </c>
      <c r="AA325" s="93">
        <f>SUM('3:4'!AA325)</f>
        <v>0</v>
      </c>
      <c r="AB325" s="360"/>
      <c r="AC325" s="271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1">
        <v>30700012</v>
      </c>
      <c r="B326" s="296" t="s">
        <v>160</v>
      </c>
      <c r="C326" s="16"/>
      <c r="D326" s="17">
        <v>4.5</v>
      </c>
      <c r="E326" s="17"/>
      <c r="F326" s="6"/>
      <c r="G326" s="93">
        <f>SUM('3:4'!G326)</f>
        <v>0</v>
      </c>
      <c r="H326" s="256">
        <f t="shared" si="128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60"/>
      <c r="AC326" s="271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22"/>
      <c r="B327" s="199" t="s">
        <v>438</v>
      </c>
      <c r="C327" s="16"/>
      <c r="D327" s="17">
        <v>4.5</v>
      </c>
      <c r="E327" s="17"/>
      <c r="F327" s="6"/>
      <c r="G327" s="93">
        <f>SUM('3:4'!G327)</f>
        <v>0</v>
      </c>
      <c r="H327" s="256">
        <f t="shared" si="128"/>
        <v>0</v>
      </c>
      <c r="I327" s="93">
        <f>SUM('3:4'!I327)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SUM('3:4'!O327)</f>
        <v>0</v>
      </c>
      <c r="P327" s="93">
        <f>SUM('3:4'!P327)</f>
        <v>0</v>
      </c>
      <c r="Q327" s="93">
        <f>SUM('3:4'!Q327)</f>
        <v>0</v>
      </c>
      <c r="R327" s="93">
        <f>SUM('3:4'!R327)</f>
        <v>0</v>
      </c>
      <c r="S327" s="93">
        <f>SUM('3:4'!S327)</f>
        <v>0</v>
      </c>
      <c r="T327" s="93">
        <f>SUM('3:4'!T327)</f>
        <v>0</v>
      </c>
      <c r="U327" s="93">
        <f>SUM('3:4'!U327)</f>
        <v>0</v>
      </c>
      <c r="V327" s="206"/>
      <c r="W327" s="33"/>
      <c r="X327" s="93">
        <f>SUM('3:4'!X327)</f>
        <v>0</v>
      </c>
      <c r="Y327" s="93">
        <f>SUM('3:4'!Y327)</f>
        <v>0</v>
      </c>
      <c r="Z327" s="93">
        <f>SUM('3:4'!Z327)</f>
        <v>0</v>
      </c>
      <c r="AA327" s="93">
        <f>SUM('3:4'!AA327)</f>
        <v>0</v>
      </c>
      <c r="AB327" s="360"/>
      <c r="AC327" s="271">
        <f t="shared" si="122"/>
        <v>0</v>
      </c>
      <c r="AD327" s="25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593" t="s">
        <v>106</v>
      </c>
      <c r="B328" s="594"/>
      <c r="C328" s="243" t="s">
        <v>71</v>
      </c>
      <c r="D328" s="20"/>
      <c r="E328" s="20"/>
      <c r="F328" s="32"/>
      <c r="G328" s="94">
        <f>SUM(G314:G327)</f>
        <v>521</v>
      </c>
      <c r="H328" s="30">
        <f>SUM(H314:H327)</f>
        <v>3237.6000000000004</v>
      </c>
      <c r="I328" s="30">
        <f>SUM(I314:I327)</f>
        <v>176.5</v>
      </c>
      <c r="J328" s="31">
        <f t="array" ref="J328">IF(ISERROR(G328/I328),"",G328/I328)</f>
        <v>2.951841359773371</v>
      </c>
      <c r="K328" s="30">
        <f>SUM(K314:K324)</f>
        <v>102.33133433283359</v>
      </c>
      <c r="L328" s="98"/>
      <c r="M328" s="89">
        <f t="shared" ref="M328:V328" si="133">SUM(M314:M324)</f>
        <v>74.168665667166408</v>
      </c>
      <c r="N328" s="20">
        <f t="shared" si="133"/>
        <v>0</v>
      </c>
      <c r="O328" s="91">
        <f t="shared" si="133"/>
        <v>0</v>
      </c>
      <c r="P328" s="91">
        <f t="shared" si="133"/>
        <v>0</v>
      </c>
      <c r="Q328" s="91">
        <f t="shared" si="133"/>
        <v>0</v>
      </c>
      <c r="R328" s="91">
        <f t="shared" si="133"/>
        <v>0</v>
      </c>
      <c r="S328" s="92">
        <f t="shared" si="133"/>
        <v>0</v>
      </c>
      <c r="T328" s="91">
        <f t="shared" si="133"/>
        <v>0</v>
      </c>
      <c r="U328" s="91">
        <f t="shared" si="133"/>
        <v>0</v>
      </c>
      <c r="V328" s="206">
        <f t="shared" si="133"/>
        <v>0</v>
      </c>
      <c r="W328" s="33">
        <f t="shared" ref="W328" si="134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360"/>
      <c r="AC328" s="91">
        <f>SUM(AC314:AC327)</f>
        <v>1060.47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595" t="s">
        <v>108</v>
      </c>
      <c r="B329" s="596"/>
      <c r="C329" s="596"/>
      <c r="D329" s="596"/>
      <c r="E329" s="596"/>
      <c r="F329" s="597"/>
      <c r="G329" s="193">
        <f>SUM(G196,G254,G289,G305,G313,G328)</f>
        <v>3831</v>
      </c>
      <c r="H329" s="193">
        <f>SUM(H196,H254,H289,H305,H313,H328)</f>
        <v>13261.57</v>
      </c>
      <c r="I329" s="193">
        <f>SUM(I196,I254,I289,I305,I313,I328)</f>
        <v>582.29999999999995</v>
      </c>
      <c r="J329" s="52">
        <f t="array" ref="J329">IF(ISERROR(G329/I329),"",G329/I329)</f>
        <v>6.5790829469345704</v>
      </c>
      <c r="K329" s="193">
        <f>SUM(K196,K254,K289,K305,K313,K328)</f>
        <v>199.29907626831746</v>
      </c>
      <c r="L329" s="52">
        <f>IF(ISERROR(G329/K329),"",G329/K329)</f>
        <v>19.22236706627934</v>
      </c>
      <c r="M329" s="193">
        <f t="shared" ref="M329:AA329" si="135">SUM(M196,M254,M289,M305,M313,M328)</f>
        <v>93.500923731682533</v>
      </c>
      <c r="N329" s="193">
        <f t="shared" si="135"/>
        <v>0</v>
      </c>
      <c r="O329" s="193">
        <f t="shared" si="135"/>
        <v>0</v>
      </c>
      <c r="P329" s="193">
        <f t="shared" si="135"/>
        <v>0</v>
      </c>
      <c r="Q329" s="193">
        <f t="shared" si="135"/>
        <v>0</v>
      </c>
      <c r="R329" s="193">
        <f t="shared" si="135"/>
        <v>0</v>
      </c>
      <c r="S329" s="193">
        <f t="shared" si="135"/>
        <v>0</v>
      </c>
      <c r="T329" s="193">
        <f t="shared" si="135"/>
        <v>0</v>
      </c>
      <c r="U329" s="193">
        <f t="shared" si="135"/>
        <v>0</v>
      </c>
      <c r="V329" s="193">
        <f t="shared" si="135"/>
        <v>0</v>
      </c>
      <c r="W329" s="193">
        <f t="shared" si="135"/>
        <v>0</v>
      </c>
      <c r="X329" s="193">
        <f t="shared" si="135"/>
        <v>0</v>
      </c>
      <c r="Y329" s="193">
        <f t="shared" si="135"/>
        <v>0</v>
      </c>
      <c r="Z329" s="193">
        <f t="shared" si="135"/>
        <v>0</v>
      </c>
      <c r="AA329" s="193">
        <f t="shared" si="135"/>
        <v>0</v>
      </c>
      <c r="AB329" s="360"/>
      <c r="AC329" s="273">
        <f>SUM(AC196,AC254,AC289,AC305,AC313,AC328)</f>
        <v>4367.9699999999993</v>
      </c>
      <c r="AD329" s="251"/>
      <c r="AE329" s="77"/>
      <c r="AF329" s="77"/>
      <c r="AG329" s="77"/>
      <c r="AH329" s="77"/>
      <c r="AI329" s="57"/>
      <c r="AJ329" s="57"/>
      <c r="AK329" s="57"/>
      <c r="AL329" s="598"/>
      <c r="AM329" s="598"/>
      <c r="AN329" s="598"/>
      <c r="AO329" s="598"/>
      <c r="AP329" s="598"/>
      <c r="AQ329" s="598"/>
      <c r="AR329" s="598"/>
      <c r="AS329" s="598"/>
      <c r="AT329" s="598"/>
      <c r="AU329" s="598"/>
      <c r="AV329" s="598"/>
      <c r="AW329" s="598"/>
      <c r="AX329" s="598"/>
      <c r="AY329" s="598"/>
      <c r="AZ329" s="598"/>
      <c r="BA329" s="598"/>
    </row>
    <row r="330" spans="1:53" ht="13.5" hidden="1" customHeight="1">
      <c r="A330" s="634" t="s">
        <v>109</v>
      </c>
      <c r="B330" s="245" t="s">
        <v>110</v>
      </c>
      <c r="C330" s="576" t="s">
        <v>111</v>
      </c>
      <c r="D330" s="576"/>
      <c r="E330" s="586" t="s">
        <v>112</v>
      </c>
      <c r="F330" s="586"/>
      <c r="G330" s="556" t="s">
        <v>113</v>
      </c>
      <c r="H330" s="556"/>
      <c r="I330" s="586" t="s">
        <v>114</v>
      </c>
      <c r="J330" s="586"/>
      <c r="K330" s="586" t="s">
        <v>36</v>
      </c>
      <c r="L330" s="586"/>
      <c r="M330" s="586" t="s">
        <v>115</v>
      </c>
      <c r="N330" s="586"/>
      <c r="O330" s="586" t="s">
        <v>116</v>
      </c>
      <c r="P330" s="556" t="s">
        <v>117</v>
      </c>
      <c r="Q330" s="556"/>
      <c r="R330" s="556" t="s">
        <v>36</v>
      </c>
      <c r="S330" s="556"/>
      <c r="T330" s="556" t="s">
        <v>118</v>
      </c>
      <c r="U330" s="556"/>
      <c r="V330" s="556" t="s">
        <v>119</v>
      </c>
      <c r="W330" s="556"/>
      <c r="X330" s="556" t="s">
        <v>36</v>
      </c>
      <c r="Y330" s="556"/>
      <c r="Z330" s="556" t="s">
        <v>118</v>
      </c>
      <c r="AA330" s="556"/>
      <c r="AB330" s="370"/>
      <c r="AC330" s="26"/>
      <c r="AD330" s="12"/>
      <c r="AE330" s="3"/>
      <c r="AF330" s="3"/>
      <c r="AG330" s="3"/>
      <c r="AH330" s="249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635"/>
      <c r="B331" s="245" t="s">
        <v>120</v>
      </c>
      <c r="C331" s="591">
        <f>SUM('3:4'!C331)</f>
        <v>2</v>
      </c>
      <c r="D331" s="592"/>
      <c r="E331" s="590">
        <f>D331*11</f>
        <v>0</v>
      </c>
      <c r="F331" s="590"/>
      <c r="G331" s="591">
        <f>SUM('3:4'!G331)</f>
        <v>2</v>
      </c>
      <c r="H331" s="592"/>
      <c r="I331" s="586">
        <f>G331*11</f>
        <v>22</v>
      </c>
      <c r="J331" s="586"/>
      <c r="K331" s="586">
        <f>E331-I331</f>
        <v>-22</v>
      </c>
      <c r="L331" s="586"/>
      <c r="M331" s="588" t="str">
        <f>IF(ISERROR(K331/E331),"",K331/E331)</f>
        <v/>
      </c>
      <c r="N331" s="588"/>
      <c r="O331" s="586"/>
      <c r="P331" s="556" t="s">
        <v>70</v>
      </c>
      <c r="Q331" s="556"/>
      <c r="R331" s="579">
        <f>SUM(O196:U196)</f>
        <v>0</v>
      </c>
      <c r="S331" s="579"/>
      <c r="T331" s="587" t="str">
        <f t="array" ref="T331">IF(ISERROR(R331/R338),"",R331/R338)</f>
        <v/>
      </c>
      <c r="U331" s="587"/>
      <c r="V331" s="556" t="s">
        <v>41</v>
      </c>
      <c r="W331" s="556"/>
      <c r="X331" s="567">
        <f>SUM(P195,P253,P288,P304,P312,P327)</f>
        <v>0</v>
      </c>
      <c r="Y331" s="566"/>
      <c r="Z331" s="587" t="str">
        <f t="array" ref="Z331">IF(ISERROR(X331/X338),"",X331/X338)</f>
        <v/>
      </c>
      <c r="AA331" s="587"/>
      <c r="AB331" s="370"/>
      <c r="AC331" s="26"/>
      <c r="AD331" s="22"/>
      <c r="AE331" s="3"/>
      <c r="AF331" s="3"/>
      <c r="AG331" s="3"/>
      <c r="AH331" s="251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635"/>
      <c r="B332" s="245" t="s">
        <v>121</v>
      </c>
      <c r="C332" s="591">
        <f>SUM('3:4'!C332)</f>
        <v>0</v>
      </c>
      <c r="D332" s="592"/>
      <c r="E332" s="590">
        <f>D332*11</f>
        <v>0</v>
      </c>
      <c r="F332" s="590"/>
      <c r="G332" s="591">
        <f>SUM('3:4'!G332)</f>
        <v>0</v>
      </c>
      <c r="H332" s="592"/>
      <c r="I332" s="586">
        <f>G332*11</f>
        <v>0</v>
      </c>
      <c r="J332" s="586"/>
      <c r="K332" s="586">
        <f>E332-I332</f>
        <v>0</v>
      </c>
      <c r="L332" s="586"/>
      <c r="M332" s="588" t="str">
        <f>IF(ISERROR(K332/E332),"",K332/E332)</f>
        <v/>
      </c>
      <c r="N332" s="588"/>
      <c r="O332" s="586"/>
      <c r="P332" s="556" t="s">
        <v>86</v>
      </c>
      <c r="Q332" s="556"/>
      <c r="R332" s="579">
        <f>SUM(O254:U254)</f>
        <v>0</v>
      </c>
      <c r="S332" s="579"/>
      <c r="T332" s="587" t="str">
        <f>IF(ISERROR(R332/R338),"",R332/R338)</f>
        <v/>
      </c>
      <c r="U332" s="587"/>
      <c r="V332" s="556" t="s">
        <v>42</v>
      </c>
      <c r="W332" s="556"/>
      <c r="X332" s="567">
        <f>SUM(P196,P254,P289,P305,P313,P328)</f>
        <v>0</v>
      </c>
      <c r="Y332" s="566"/>
      <c r="Z332" s="587" t="str">
        <f>IF(ISERROR(X332/X338),"",X332/X338)</f>
        <v/>
      </c>
      <c r="AA332" s="587"/>
      <c r="AB332" s="370"/>
      <c r="AC332" s="26"/>
      <c r="AD332" s="22"/>
      <c r="AE332" s="3"/>
      <c r="AF332" s="3"/>
      <c r="AG332" s="3"/>
      <c r="AH332" s="251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635"/>
      <c r="B333" s="245" t="s">
        <v>122</v>
      </c>
      <c r="C333" s="591">
        <f>SUM('3:4'!C333)</f>
        <v>0</v>
      </c>
      <c r="D333" s="592"/>
      <c r="E333" s="590">
        <f>D333*11</f>
        <v>0</v>
      </c>
      <c r="F333" s="590"/>
      <c r="G333" s="591">
        <f>SUM('3:4'!G333)</f>
        <v>2</v>
      </c>
      <c r="H333" s="592"/>
      <c r="I333" s="586">
        <f>G333*8</f>
        <v>16</v>
      </c>
      <c r="J333" s="586"/>
      <c r="K333" s="586">
        <f>E333-I333</f>
        <v>-16</v>
      </c>
      <c r="L333" s="586"/>
      <c r="M333" s="588" t="str">
        <f>IF(ISERROR(K333/E333),"",K333/E333)</f>
        <v/>
      </c>
      <c r="N333" s="588"/>
      <c r="O333" s="586"/>
      <c r="P333" s="556" t="s">
        <v>92</v>
      </c>
      <c r="Q333" s="556"/>
      <c r="R333" s="579">
        <f>SUM(O289:U289)</f>
        <v>0</v>
      </c>
      <c r="S333" s="579"/>
      <c r="T333" s="587" t="str">
        <f>IF(ISERROR(R333/R338),"",R333/R338)</f>
        <v/>
      </c>
      <c r="U333" s="587"/>
      <c r="V333" s="556" t="s">
        <v>43</v>
      </c>
      <c r="W333" s="556"/>
      <c r="X333" s="567">
        <f>SUM(P197,P255,P290,P306,P314,P329)</f>
        <v>0</v>
      </c>
      <c r="Y333" s="566"/>
      <c r="Z333" s="587" t="str">
        <f>IF(ISERROR(X333/X338),"",X333/X338)</f>
        <v/>
      </c>
      <c r="AA333" s="587"/>
      <c r="AB333" s="370"/>
      <c r="AC333" s="26"/>
      <c r="AD333" s="22"/>
      <c r="AE333" s="3"/>
      <c r="AF333" s="3"/>
      <c r="AG333" s="251"/>
      <c r="AH333" s="251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635"/>
      <c r="B334" s="245" t="s">
        <v>47</v>
      </c>
      <c r="C334" s="591">
        <f>SUM('3:4'!C334)</f>
        <v>2</v>
      </c>
      <c r="D334" s="592"/>
      <c r="E334" s="590">
        <f>D334*11</f>
        <v>0</v>
      </c>
      <c r="F334" s="590"/>
      <c r="G334" s="591">
        <f>SUM('3:4'!G334)</f>
        <v>2</v>
      </c>
      <c r="H334" s="592"/>
      <c r="I334" s="586">
        <f>G334*11</f>
        <v>22</v>
      </c>
      <c r="J334" s="586"/>
      <c r="K334" s="586">
        <f>E334-I334</f>
        <v>-22</v>
      </c>
      <c r="L334" s="586"/>
      <c r="M334" s="588" t="str">
        <f>IF(ISERROR(K334/E334),"",K334/E334)</f>
        <v/>
      </c>
      <c r="N334" s="588"/>
      <c r="O334" s="586"/>
      <c r="P334" s="556" t="s">
        <v>99</v>
      </c>
      <c r="Q334" s="556"/>
      <c r="R334" s="579">
        <f>SUM(O305:U305)</f>
        <v>0</v>
      </c>
      <c r="S334" s="579"/>
      <c r="T334" s="587" t="str">
        <f>IF(ISERROR(R334/R338),"",R334/R338)</f>
        <v/>
      </c>
      <c r="U334" s="587"/>
      <c r="V334" s="556" t="s">
        <v>44</v>
      </c>
      <c r="W334" s="556"/>
      <c r="X334" s="567">
        <f>SUM(P199,P256,P291,P307,P315,P330)</f>
        <v>0</v>
      </c>
      <c r="Y334" s="566"/>
      <c r="Z334" s="587" t="str">
        <f>IF(ISERROR(X334/X338),"",X334/X338)</f>
        <v/>
      </c>
      <c r="AA334" s="587"/>
      <c r="AB334" s="370"/>
      <c r="AC334" s="26"/>
      <c r="AD334" s="22"/>
      <c r="AE334" s="3"/>
      <c r="AF334" s="3"/>
      <c r="AG334" s="251"/>
      <c r="AH334" s="251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36"/>
      <c r="B335" s="245" t="s">
        <v>123</v>
      </c>
      <c r="C335" s="589">
        <f>SUM(C331:D334)</f>
        <v>4</v>
      </c>
      <c r="D335" s="586"/>
      <c r="E335" s="590">
        <f>SUM(F331:F334)</f>
        <v>0</v>
      </c>
      <c r="F335" s="586"/>
      <c r="G335" s="589">
        <f>SUM(G331:H334)</f>
        <v>6</v>
      </c>
      <c r="H335" s="586"/>
      <c r="I335" s="586">
        <f>SUM(I331:J334)</f>
        <v>60</v>
      </c>
      <c r="J335" s="586"/>
      <c r="K335" s="586">
        <f>SUM(K331:L334)</f>
        <v>-60</v>
      </c>
      <c r="L335" s="586"/>
      <c r="M335" s="588" t="str">
        <f>IF(ISERROR(K335/E335),"",K335/E335)</f>
        <v/>
      </c>
      <c r="N335" s="588"/>
      <c r="O335" s="586"/>
      <c r="P335" s="556" t="s">
        <v>102</v>
      </c>
      <c r="Q335" s="556"/>
      <c r="R335" s="579">
        <f>SUM(O313:U313)</f>
        <v>0</v>
      </c>
      <c r="S335" s="579"/>
      <c r="T335" s="587" t="str">
        <f>IF(ISERROR(R335/R338),"",R335/R338)</f>
        <v/>
      </c>
      <c r="U335" s="587"/>
      <c r="V335" s="556" t="s">
        <v>45</v>
      </c>
      <c r="W335" s="556"/>
      <c r="X335" s="567">
        <f>SUM(P200,P257,P292,P308,P316,P331)</f>
        <v>0</v>
      </c>
      <c r="Y335" s="566"/>
      <c r="Z335" s="587" t="str">
        <f>IF(ISERROR(X335/X338),"",X335/X338)</f>
        <v/>
      </c>
      <c r="AA335" s="587"/>
      <c r="AB335" s="370"/>
      <c r="AC335" s="26"/>
      <c r="AD335" s="22"/>
      <c r="AE335" s="3"/>
      <c r="AF335" s="3"/>
      <c r="AG335" s="251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48"/>
      <c r="AV335" s="248"/>
      <c r="AW335" s="248"/>
      <c r="AX335" s="248"/>
      <c r="AY335" s="248"/>
      <c r="AZ335" s="248"/>
      <c r="BA335" s="248"/>
    </row>
    <row r="336" spans="1:53" ht="13.5" hidden="1" customHeight="1">
      <c r="A336" s="326" t="s">
        <v>152</v>
      </c>
      <c r="B336" s="245">
        <f>G329</f>
        <v>3831</v>
      </c>
      <c r="C336" s="579" t="s">
        <v>155</v>
      </c>
      <c r="D336" s="579"/>
      <c r="E336" s="556">
        <f>H329</f>
        <v>13261.57</v>
      </c>
      <c r="F336" s="556"/>
      <c r="G336" s="556" t="s">
        <v>34</v>
      </c>
      <c r="H336" s="556"/>
      <c r="I336" s="585">
        <f>L329</f>
        <v>19.22236706627934</v>
      </c>
      <c r="J336" s="585"/>
      <c r="K336" s="586" t="s">
        <v>32</v>
      </c>
      <c r="L336" s="586"/>
      <c r="M336" s="585">
        <f>J329</f>
        <v>6.5790829469345704</v>
      </c>
      <c r="N336" s="585"/>
      <c r="O336" s="586"/>
      <c r="P336" s="556" t="s">
        <v>106</v>
      </c>
      <c r="Q336" s="556"/>
      <c r="R336" s="579">
        <f>SUM(O328:U328)</f>
        <v>0</v>
      </c>
      <c r="S336" s="579"/>
      <c r="T336" s="587" t="str">
        <f>IF(ISERROR(R336/R338),"",R336/R338)</f>
        <v/>
      </c>
      <c r="U336" s="587"/>
      <c r="V336" s="556" t="s">
        <v>46</v>
      </c>
      <c r="W336" s="556"/>
      <c r="X336" s="567">
        <f>SUM(P201,P258,P293,P309,P317,P332)</f>
        <v>0</v>
      </c>
      <c r="Y336" s="566"/>
      <c r="Z336" s="587" t="str">
        <f>IF(ISERROR(X336/X338),"",X336/X338)</f>
        <v/>
      </c>
      <c r="AA336" s="587"/>
      <c r="AB336" s="370"/>
      <c r="AC336" s="26"/>
      <c r="AD336" s="22"/>
      <c r="AE336" s="3"/>
      <c r="AF336" s="3"/>
      <c r="AG336" s="251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48"/>
      <c r="AV336" s="248"/>
      <c r="AW336" s="248"/>
      <c r="AX336" s="248"/>
      <c r="AY336" s="248"/>
      <c r="AZ336" s="248"/>
      <c r="BA336" s="248"/>
    </row>
    <row r="337" spans="1:53" ht="13.5" hidden="1" customHeight="1">
      <c r="A337" s="327" t="s">
        <v>153</v>
      </c>
      <c r="B337" s="245">
        <f>I329+C335</f>
        <v>586.29999999999995</v>
      </c>
      <c r="C337" s="556" t="s">
        <v>114</v>
      </c>
      <c r="D337" s="556"/>
      <c r="E337" s="576">
        <f>K329+I335</f>
        <v>259.29907626831744</v>
      </c>
      <c r="F337" s="576"/>
      <c r="G337" s="556" t="s">
        <v>150</v>
      </c>
      <c r="H337" s="556"/>
      <c r="I337" s="585">
        <f>B337-E337</f>
        <v>327.00092373168252</v>
      </c>
      <c r="J337" s="585"/>
      <c r="K337" s="586" t="s">
        <v>151</v>
      </c>
      <c r="L337" s="586"/>
      <c r="M337" s="588">
        <f>IF(ISERROR(I337/B337),"",I337/B337)</f>
        <v>0.55773652350619574</v>
      </c>
      <c r="N337" s="588"/>
      <c r="O337" s="586"/>
      <c r="P337" s="556" t="s">
        <v>107</v>
      </c>
      <c r="Q337" s="556"/>
      <c r="R337" s="579"/>
      <c r="S337" s="579"/>
      <c r="T337" s="587" t="str">
        <f>IF(ISERROR(R337/R338),"",R337/R338)</f>
        <v/>
      </c>
      <c r="U337" s="587"/>
      <c r="V337" s="556" t="s">
        <v>47</v>
      </c>
      <c r="W337" s="556"/>
      <c r="X337" s="567">
        <f>SUM(P202,P259,P294,P310,P318,P333)</f>
        <v>0</v>
      </c>
      <c r="Y337" s="566"/>
      <c r="Z337" s="587" t="str">
        <f>IF(ISERROR(X337/X338),"",X337/X338)</f>
        <v/>
      </c>
      <c r="AA337" s="587"/>
      <c r="AB337" s="370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48"/>
      <c r="AV337" s="248"/>
      <c r="AW337" s="248"/>
      <c r="AX337" s="248"/>
      <c r="AY337" s="248"/>
      <c r="AZ337" s="248"/>
      <c r="BA337" s="248"/>
    </row>
    <row r="338" spans="1:53" ht="13.5" hidden="1" customHeight="1">
      <c r="A338" s="327" t="s">
        <v>154</v>
      </c>
      <c r="B338" s="245">
        <f>N329</f>
        <v>0</v>
      </c>
      <c r="C338" s="556" t="s">
        <v>149</v>
      </c>
      <c r="D338" s="556"/>
      <c r="E338" s="587">
        <f>IF(ISERROR(B338/B337),"",B338/B337)</f>
        <v>0</v>
      </c>
      <c r="F338" s="587"/>
      <c r="G338" s="556" t="s">
        <v>158</v>
      </c>
      <c r="H338" s="556"/>
      <c r="I338" s="586">
        <f>V329</f>
        <v>0</v>
      </c>
      <c r="J338" s="586"/>
      <c r="K338" s="586" t="s">
        <v>156</v>
      </c>
      <c r="L338" s="586"/>
      <c r="M338" s="588">
        <f t="array" ref="M338">IF(ISERROR(I338/B336),"",I338/B336)</f>
        <v>0</v>
      </c>
      <c r="N338" s="588"/>
      <c r="O338" s="586"/>
      <c r="P338" s="556" t="s">
        <v>123</v>
      </c>
      <c r="Q338" s="556"/>
      <c r="R338" s="579">
        <f>SUM(R331:S337)</f>
        <v>0</v>
      </c>
      <c r="S338" s="579"/>
      <c r="T338" s="587">
        <f>SUM(T331:U337)</f>
        <v>0</v>
      </c>
      <c r="U338" s="587"/>
      <c r="V338" s="556" t="s">
        <v>123</v>
      </c>
      <c r="W338" s="556"/>
      <c r="X338" s="579">
        <f>SUM(X331:Y337)</f>
        <v>0</v>
      </c>
      <c r="Y338" s="579"/>
      <c r="Z338" s="587">
        <f>SUM(Z331:AA337)</f>
        <v>0</v>
      </c>
      <c r="AA338" s="587"/>
      <c r="AB338" s="370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48"/>
      <c r="AV338" s="248"/>
      <c r="AW338" s="248"/>
      <c r="AX338" s="248"/>
      <c r="AY338" s="248"/>
      <c r="AZ338" s="248"/>
      <c r="BA338" s="248"/>
    </row>
    <row r="339" spans="1:53" ht="13.5" customHeight="1">
      <c r="A339" s="618" t="s">
        <v>129</v>
      </c>
      <c r="B339" s="618"/>
      <c r="C339" s="618"/>
      <c r="D339" s="618"/>
      <c r="E339" s="618"/>
      <c r="F339" s="618"/>
      <c r="G339" s="618"/>
      <c r="H339" s="618"/>
      <c r="I339" s="618"/>
      <c r="J339" s="618"/>
      <c r="K339" s="618"/>
      <c r="L339" s="618"/>
      <c r="M339" s="618"/>
      <c r="N339" s="618"/>
      <c r="O339" s="618"/>
      <c r="P339" s="618"/>
      <c r="Q339" s="618"/>
      <c r="R339" s="618"/>
      <c r="S339" s="618"/>
      <c r="T339" s="618"/>
      <c r="U339" s="618"/>
      <c r="V339" s="618"/>
      <c r="W339" s="618"/>
      <c r="X339" s="618"/>
      <c r="Y339" s="618"/>
      <c r="Z339" s="618"/>
      <c r="AA339" s="618"/>
      <c r="AB339" s="618"/>
      <c r="AC339" s="618"/>
      <c r="AD339" s="618"/>
      <c r="AE339" s="618"/>
      <c r="AF339" s="618"/>
      <c r="AG339" s="618"/>
      <c r="AH339" s="618"/>
      <c r="AI339" s="618"/>
      <c r="AJ339" s="618"/>
      <c r="AK339" s="618"/>
      <c r="AL339" s="618"/>
      <c r="AM339" s="618"/>
      <c r="AN339" s="618"/>
      <c r="AO339" s="618"/>
      <c r="AP339" s="618"/>
      <c r="AQ339" s="618"/>
      <c r="AR339" s="618"/>
      <c r="AS339" s="618"/>
      <c r="AT339" s="618"/>
      <c r="AU339" s="618"/>
      <c r="AV339" s="618"/>
      <c r="AW339" s="618"/>
      <c r="AX339" s="618"/>
      <c r="AY339" s="618"/>
      <c r="AZ339" s="618"/>
      <c r="BA339" s="618"/>
    </row>
    <row r="340" spans="1:53" ht="15.75">
      <c r="A340" s="628" t="s">
        <v>12</v>
      </c>
      <c r="B340" s="607" t="s">
        <v>25</v>
      </c>
      <c r="C340" s="607" t="s">
        <v>26</v>
      </c>
      <c r="D340" s="607" t="s">
        <v>27</v>
      </c>
      <c r="E340" s="619" t="s">
        <v>28</v>
      </c>
      <c r="F340" s="622" t="s">
        <v>29</v>
      </c>
      <c r="G340" s="586" t="s">
        <v>30</v>
      </c>
      <c r="H340" s="586"/>
      <c r="I340" s="607" t="s">
        <v>31</v>
      </c>
      <c r="J340" s="610" t="s">
        <v>32</v>
      </c>
      <c r="K340" s="613" t="s">
        <v>33</v>
      </c>
      <c r="L340" s="607" t="s">
        <v>34</v>
      </c>
      <c r="M340" s="616" t="s">
        <v>35</v>
      </c>
      <c r="N340" s="604" t="s">
        <v>36</v>
      </c>
      <c r="O340" s="586" t="s">
        <v>37</v>
      </c>
      <c r="P340" s="586"/>
      <c r="Q340" s="586"/>
      <c r="R340" s="586"/>
      <c r="S340" s="586"/>
      <c r="T340" s="586"/>
      <c r="U340" s="586"/>
      <c r="V340" s="605" t="s">
        <v>38</v>
      </c>
      <c r="W340" s="604" t="s">
        <v>39</v>
      </c>
      <c r="X340" s="586" t="s">
        <v>40</v>
      </c>
      <c r="Y340" s="586"/>
      <c r="Z340" s="586"/>
      <c r="AA340" s="586"/>
      <c r="AB340" s="631" t="s">
        <v>434</v>
      </c>
      <c r="AC340" s="633" t="s">
        <v>435</v>
      </c>
      <c r="AD340" s="21"/>
      <c r="AE340" s="21"/>
      <c r="AF340" s="21"/>
      <c r="AG340" s="21"/>
      <c r="AH340" s="21"/>
      <c r="AI340" s="606"/>
      <c r="AJ340" s="602"/>
      <c r="AK340" s="602"/>
      <c r="AL340" s="602"/>
      <c r="AM340" s="602"/>
      <c r="AN340" s="602"/>
      <c r="AO340" s="602"/>
      <c r="AP340" s="602"/>
      <c r="AQ340" s="602"/>
      <c r="AR340" s="602"/>
      <c r="AS340" s="602"/>
      <c r="AT340" s="602"/>
      <c r="AU340" s="602"/>
      <c r="AV340" s="602"/>
      <c r="AW340" s="602"/>
      <c r="AX340" s="602"/>
      <c r="AY340" s="602"/>
      <c r="AZ340" s="602"/>
      <c r="BA340" s="602"/>
    </row>
    <row r="341" spans="1:53" ht="15.75">
      <c r="A341" s="629"/>
      <c r="B341" s="608"/>
      <c r="C341" s="608"/>
      <c r="D341" s="608"/>
      <c r="E341" s="620"/>
      <c r="F341" s="623"/>
      <c r="G341" s="586"/>
      <c r="H341" s="586"/>
      <c r="I341" s="608"/>
      <c r="J341" s="611"/>
      <c r="K341" s="614"/>
      <c r="L341" s="608"/>
      <c r="M341" s="617"/>
      <c r="N341" s="604"/>
      <c r="O341" s="586" t="s">
        <v>41</v>
      </c>
      <c r="P341" s="586" t="s">
        <v>42</v>
      </c>
      <c r="Q341" s="586" t="s">
        <v>43</v>
      </c>
      <c r="R341" s="603" t="s">
        <v>44</v>
      </c>
      <c r="S341" s="556" t="s">
        <v>45</v>
      </c>
      <c r="T341" s="586" t="s">
        <v>46</v>
      </c>
      <c r="U341" s="586" t="s">
        <v>47</v>
      </c>
      <c r="V341" s="605"/>
      <c r="W341" s="604"/>
      <c r="X341" s="586" t="s">
        <v>13</v>
      </c>
      <c r="Y341" s="586" t="s">
        <v>48</v>
      </c>
      <c r="Z341" s="586" t="s">
        <v>49</v>
      </c>
      <c r="AA341" s="586" t="s">
        <v>47</v>
      </c>
      <c r="AB341" s="632"/>
      <c r="AC341" s="633"/>
      <c r="AD341" s="21"/>
      <c r="AE341" s="21"/>
      <c r="AF341" s="21"/>
      <c r="AG341" s="21"/>
      <c r="AH341" s="21"/>
      <c r="AI341" s="606"/>
      <c r="AJ341" s="602"/>
      <c r="AK341" s="602"/>
      <c r="AL341" s="602"/>
      <c r="AM341" s="602"/>
      <c r="AN341" s="602"/>
      <c r="AO341" s="602"/>
      <c r="AP341" s="602"/>
      <c r="AQ341" s="602"/>
      <c r="AR341" s="602"/>
      <c r="AS341" s="625"/>
      <c r="AT341" s="625"/>
      <c r="AU341" s="625"/>
      <c r="AV341" s="625"/>
      <c r="AW341" s="625"/>
      <c r="AX341" s="625"/>
      <c r="AY341" s="625"/>
      <c r="AZ341" s="625"/>
      <c r="BA341" s="625"/>
    </row>
    <row r="342" spans="1:53" ht="15.75" customHeight="1">
      <c r="A342" s="630"/>
      <c r="B342" s="609"/>
      <c r="C342" s="609"/>
      <c r="D342" s="609"/>
      <c r="E342" s="621"/>
      <c r="F342" s="624"/>
      <c r="G342" s="242" t="s">
        <v>50</v>
      </c>
      <c r="H342" s="242" t="s">
        <v>51</v>
      </c>
      <c r="I342" s="609"/>
      <c r="J342" s="612"/>
      <c r="K342" s="615"/>
      <c r="L342" s="609"/>
      <c r="M342" s="617"/>
      <c r="N342" s="604"/>
      <c r="O342" s="586"/>
      <c r="P342" s="586"/>
      <c r="Q342" s="586"/>
      <c r="R342" s="603"/>
      <c r="S342" s="556"/>
      <c r="T342" s="586"/>
      <c r="U342" s="586"/>
      <c r="V342" s="605"/>
      <c r="W342" s="604"/>
      <c r="X342" s="586"/>
      <c r="Y342" s="586"/>
      <c r="Z342" s="586"/>
      <c r="AA342" s="586"/>
      <c r="AB342" s="632"/>
      <c r="AC342" s="633"/>
      <c r="AD342" s="21"/>
      <c r="AE342" s="21"/>
      <c r="AF342" s="21"/>
      <c r="AG342" s="21"/>
      <c r="AH342" s="21"/>
      <c r="AI342" s="606"/>
      <c r="AJ342" s="602"/>
      <c r="AK342" s="602"/>
      <c r="AL342" s="248"/>
      <c r="AM342" s="248"/>
      <c r="AN342" s="248"/>
      <c r="AO342" s="248"/>
      <c r="AP342" s="248"/>
      <c r="AQ342" s="248"/>
      <c r="AR342" s="248"/>
      <c r="AS342" s="21"/>
      <c r="AT342" s="21"/>
      <c r="AU342" s="21"/>
      <c r="AV342" s="249"/>
      <c r="AW342" s="248"/>
      <c r="AX342" s="248"/>
      <c r="AY342" s="248"/>
      <c r="AZ342" s="248"/>
      <c r="BA342" s="248"/>
    </row>
    <row r="343" spans="1:53" ht="17.25">
      <c r="A343" s="328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SUM('3:4'!G343)</f>
        <v>0</v>
      </c>
      <c r="H343" s="95">
        <f t="shared" ref="H343:H363" si="136">D343*G343</f>
        <v>0</v>
      </c>
      <c r="I343" s="93">
        <f>SUM('3:4'!I343)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8" si="137">IF(ISERROR(I343-K343),"",I343-K343)</f>
        <v>0</v>
      </c>
      <c r="N343" s="84">
        <f>SUM(O343:U343)</f>
        <v>0</v>
      </c>
      <c r="O343" s="93">
        <f>SUM('3:4'!O343)</f>
        <v>0</v>
      </c>
      <c r="P343" s="93">
        <f>SUM('3:4'!P343)</f>
        <v>0</v>
      </c>
      <c r="Q343" s="93">
        <f>SUM('3:4'!Q343)</f>
        <v>0</v>
      </c>
      <c r="R343" s="93">
        <f>SUM('3:4'!R343)</f>
        <v>0</v>
      </c>
      <c r="S343" s="93">
        <f>SUM('3:4'!S343)</f>
        <v>0</v>
      </c>
      <c r="T343" s="93">
        <f>SUM('3:4'!T343)</f>
        <v>0</v>
      </c>
      <c r="U343" s="93">
        <f>SUM('3:4'!U343)</f>
        <v>0</v>
      </c>
      <c r="V343" s="206">
        <f t="shared" ref="V343:V358" si="138">SUM(X343:AA343)</f>
        <v>0</v>
      </c>
      <c r="W343" s="33" t="str">
        <f t="shared" ref="W343:W358" si="139">IF(ISERROR(V343/G343),"",V343/G343)</f>
        <v/>
      </c>
      <c r="X343" s="93">
        <f>SUM('3:4'!X343)</f>
        <v>0</v>
      </c>
      <c r="Y343" s="93">
        <f>SUM('3:4'!Y343)</f>
        <v>0</v>
      </c>
      <c r="Z343" s="93">
        <f>SUM('3:4'!Z343)</f>
        <v>0</v>
      </c>
      <c r="AA343" s="93">
        <f>SUM('3:4'!AA343)</f>
        <v>0</v>
      </c>
      <c r="AB343" s="373">
        <v>0.65</v>
      </c>
      <c r="AC343" s="271">
        <f t="shared" ref="AC343:AC408" si="140">AB343*G343</f>
        <v>0</v>
      </c>
      <c r="AD343" s="251"/>
      <c r="AE343" s="54"/>
      <c r="AF343" s="54"/>
      <c r="AG343" s="54"/>
      <c r="AH343" s="54"/>
      <c r="AI343" s="57"/>
      <c r="AJ343" s="57"/>
      <c r="AK343" s="57"/>
      <c r="AL343" s="250"/>
      <c r="AM343" s="54"/>
      <c r="AN343" s="250"/>
      <c r="AO343" s="250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18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SUM('3:4'!G344)</f>
        <v>0</v>
      </c>
      <c r="H344" s="95">
        <f t="shared" si="136"/>
        <v>0</v>
      </c>
      <c r="I344" s="93">
        <f>SUM('3:4'!I344)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7"/>
        <v>0</v>
      </c>
      <c r="N344" s="31">
        <f t="shared" ref="N344:N358" si="141">SUM(O344:U344)</f>
        <v>0</v>
      </c>
      <c r="O344" s="93">
        <f>SUM('3:4'!O344)</f>
        <v>0</v>
      </c>
      <c r="P344" s="93">
        <f>SUM('3:4'!P344)</f>
        <v>0</v>
      </c>
      <c r="Q344" s="93">
        <f>SUM('3:4'!Q344)</f>
        <v>0</v>
      </c>
      <c r="R344" s="93">
        <f>SUM('3:4'!R344)</f>
        <v>0</v>
      </c>
      <c r="S344" s="93">
        <f>SUM('3:4'!S344)</f>
        <v>0</v>
      </c>
      <c r="T344" s="93">
        <f>SUM('3:4'!T344)</f>
        <v>0</v>
      </c>
      <c r="U344" s="93">
        <f>SUM('3:4'!U344)</f>
        <v>0</v>
      </c>
      <c r="V344" s="206">
        <f t="shared" si="138"/>
        <v>0</v>
      </c>
      <c r="W344" s="33" t="str">
        <f t="shared" si="139"/>
        <v/>
      </c>
      <c r="X344" s="93">
        <f>SUM('3:4'!X344)</f>
        <v>0</v>
      </c>
      <c r="Y344" s="93">
        <f>SUM('3:4'!Y344)</f>
        <v>0</v>
      </c>
      <c r="Z344" s="93">
        <f>SUM('3:4'!Z344)</f>
        <v>0</v>
      </c>
      <c r="AA344" s="93">
        <f>SUM('3:4'!AA344)</f>
        <v>0</v>
      </c>
      <c r="AB344" s="360">
        <v>0.48</v>
      </c>
      <c r="AC344" s="271">
        <f t="shared" si="140"/>
        <v>0</v>
      </c>
      <c r="AD344" s="251"/>
      <c r="AE344" s="54"/>
      <c r="AF344" s="54"/>
      <c r="AG344" s="54"/>
      <c r="AH344" s="54"/>
      <c r="AI344" s="57"/>
      <c r="AJ344" s="57"/>
      <c r="AK344" s="57"/>
      <c r="AL344" s="54"/>
      <c r="AM344" s="54"/>
      <c r="AN344" s="250"/>
      <c r="AO344" s="54"/>
      <c r="AP344" s="250"/>
      <c r="AQ344" s="54"/>
      <c r="AR344" s="54"/>
      <c r="AS344" s="250"/>
      <c r="AT344" s="250"/>
      <c r="AU344" s="250"/>
      <c r="AV344" s="250"/>
      <c r="AW344" s="55"/>
      <c r="AX344" s="54"/>
      <c r="AY344" s="54"/>
      <c r="AZ344" s="54"/>
      <c r="BA344" s="54"/>
    </row>
    <row r="345" spans="1:53" ht="17.25">
      <c r="A345" s="319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SUM('3:4'!G345)</f>
        <v>0</v>
      </c>
      <c r="H345" s="95">
        <f t="shared" si="136"/>
        <v>0</v>
      </c>
      <c r="I345" s="93">
        <f>SUM('3:4'!I345)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7"/>
        <v>0</v>
      </c>
      <c r="N345" s="31">
        <f t="shared" si="141"/>
        <v>0</v>
      </c>
      <c r="O345" s="93">
        <f>SUM('3:4'!O345)</f>
        <v>0</v>
      </c>
      <c r="P345" s="93">
        <f>SUM('3:4'!P345)</f>
        <v>0</v>
      </c>
      <c r="Q345" s="93">
        <f>SUM('3:4'!Q345)</f>
        <v>0</v>
      </c>
      <c r="R345" s="93">
        <f>SUM('3:4'!R345)</f>
        <v>0</v>
      </c>
      <c r="S345" s="93">
        <f>SUM('3:4'!S345)</f>
        <v>0</v>
      </c>
      <c r="T345" s="93">
        <f>SUM('3:4'!T345)</f>
        <v>0</v>
      </c>
      <c r="U345" s="93">
        <f>SUM('3:4'!U345)</f>
        <v>0</v>
      </c>
      <c r="V345" s="206">
        <f t="shared" si="138"/>
        <v>0</v>
      </c>
      <c r="W345" s="33" t="str">
        <f t="shared" si="139"/>
        <v/>
      </c>
      <c r="X345" s="93">
        <f>SUM('3:4'!X345)</f>
        <v>0</v>
      </c>
      <c r="Y345" s="93">
        <f>SUM('3:4'!Y345)</f>
        <v>0</v>
      </c>
      <c r="Z345" s="93">
        <f>SUM('3:4'!Z345)</f>
        <v>0</v>
      </c>
      <c r="AA345" s="93">
        <f>SUM('3:4'!AA345)</f>
        <v>0</v>
      </c>
      <c r="AB345" s="360">
        <v>0.43</v>
      </c>
      <c r="AC345" s="271">
        <f t="shared" si="140"/>
        <v>0</v>
      </c>
      <c r="AD345" s="251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250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SUM('3:4'!G346)</f>
        <v>0</v>
      </c>
      <c r="H346" s="95">
        <f t="shared" si="136"/>
        <v>0</v>
      </c>
      <c r="I346" s="93">
        <f>SUM('3:4'!I346)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7"/>
        <v>0</v>
      </c>
      <c r="N346" s="31">
        <f t="shared" si="141"/>
        <v>0</v>
      </c>
      <c r="O346" s="93">
        <f>SUM('3:4'!O346)</f>
        <v>0</v>
      </c>
      <c r="P346" s="93">
        <f>SUM('3:4'!P346)</f>
        <v>0</v>
      </c>
      <c r="Q346" s="93">
        <f>SUM('3:4'!Q346)</f>
        <v>0</v>
      </c>
      <c r="R346" s="93">
        <f>SUM('3:4'!R346)</f>
        <v>0</v>
      </c>
      <c r="S346" s="93">
        <f>SUM('3:4'!S346)</f>
        <v>0</v>
      </c>
      <c r="T346" s="93">
        <f>SUM('3:4'!T346)</f>
        <v>0</v>
      </c>
      <c r="U346" s="93">
        <f>SUM('3:4'!U346)</f>
        <v>0</v>
      </c>
      <c r="V346" s="206">
        <f t="shared" si="138"/>
        <v>0</v>
      </c>
      <c r="W346" s="33" t="str">
        <f t="shared" si="139"/>
        <v/>
      </c>
      <c r="X346" s="93">
        <f>SUM('3:4'!X346)</f>
        <v>0</v>
      </c>
      <c r="Y346" s="93">
        <f>SUM('3:4'!Y346)</f>
        <v>0</v>
      </c>
      <c r="Z346" s="93">
        <f>SUM('3:4'!Z346)</f>
        <v>0</v>
      </c>
      <c r="AA346" s="93">
        <f>SUM('3:4'!AA346)</f>
        <v>0</v>
      </c>
      <c r="AB346" s="360">
        <v>0.55000000000000004</v>
      </c>
      <c r="AC346" s="271">
        <f t="shared" si="140"/>
        <v>0</v>
      </c>
      <c r="AD346" s="251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SUM('3:4'!G347)</f>
        <v>0</v>
      </c>
      <c r="H347" s="95">
        <f t="shared" si="136"/>
        <v>0</v>
      </c>
      <c r="I347" s="93">
        <f>SUM('3:4'!I347)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7"/>
        <v>0</v>
      </c>
      <c r="N347" s="31">
        <f t="shared" si="141"/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si="138"/>
        <v>0</v>
      </c>
      <c r="W347" s="33" t="str">
        <f t="shared" si="139"/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60">
        <v>0.52</v>
      </c>
      <c r="AC347" s="271">
        <f t="shared" si="140"/>
        <v>0</v>
      </c>
      <c r="AD347" s="251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7"/>
        <v>0</v>
      </c>
      <c r="N348" s="31">
        <f t="shared" si="141"/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60">
        <v>0.55000000000000004</v>
      </c>
      <c r="AC348" s="271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60">
        <v>0.45</v>
      </c>
      <c r="AC349" s="271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60">
        <v>0.45</v>
      </c>
      <c r="AC350" s="271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1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60">
        <v>0.61</v>
      </c>
      <c r="AC351" s="271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250"/>
      <c r="AM351" s="54"/>
      <c r="AN351" s="54"/>
      <c r="AO351" s="54"/>
      <c r="AP351" s="250"/>
      <c r="AQ351" s="250"/>
      <c r="AR351" s="250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1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60">
        <v>0.61</v>
      </c>
      <c r="AC352" s="271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20">
        <v>30100063</v>
      </c>
      <c r="B353" s="62" t="s">
        <v>171</v>
      </c>
      <c r="C353" s="16" t="s">
        <v>172</v>
      </c>
      <c r="D353" s="17"/>
      <c r="E353" s="17"/>
      <c r="F353" s="79"/>
      <c r="G353" s="93"/>
      <c r="H353" s="95">
        <f t="shared" si="136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360"/>
      <c r="AC353" s="271"/>
      <c r="AD353" s="29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/>
      <c r="H354" s="95">
        <f t="shared" si="136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360"/>
      <c r="AC354" s="271"/>
      <c r="AD354" s="29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60">
        <v>0.55000000000000004</v>
      </c>
      <c r="AC355" s="271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60">
        <v>0.45</v>
      </c>
      <c r="AC356" s="271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SUM('3:4'!G357)</f>
        <v>0</v>
      </c>
      <c r="H357" s="95">
        <f t="shared" si="136"/>
        <v>0</v>
      </c>
      <c r="I357" s="93">
        <f>SUM('3:4'!I357)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7"/>
        <v>0</v>
      </c>
      <c r="N357" s="31">
        <f t="shared" si="141"/>
        <v>0</v>
      </c>
      <c r="O357" s="93">
        <f>SUM('3:4'!O357)</f>
        <v>0</v>
      </c>
      <c r="P357" s="93">
        <f>SUM('3:4'!P357)</f>
        <v>0</v>
      </c>
      <c r="Q357" s="93">
        <f>SUM('3:4'!Q357)</f>
        <v>0</v>
      </c>
      <c r="R357" s="93">
        <f>SUM('3:4'!R357)</f>
        <v>0</v>
      </c>
      <c r="S357" s="93">
        <f>SUM('3:4'!S357)</f>
        <v>0</v>
      </c>
      <c r="T357" s="93">
        <f>SUM('3:4'!T357)</f>
        <v>0</v>
      </c>
      <c r="U357" s="93">
        <f>SUM('3:4'!U357)</f>
        <v>0</v>
      </c>
      <c r="V357" s="206">
        <f t="shared" si="138"/>
        <v>0</v>
      </c>
      <c r="W357" s="33" t="str">
        <f t="shared" si="139"/>
        <v/>
      </c>
      <c r="X357" s="93">
        <f>SUM('3:4'!X357)</f>
        <v>0</v>
      </c>
      <c r="Y357" s="93">
        <f>SUM('3:4'!Y357)</f>
        <v>0</v>
      </c>
      <c r="Z357" s="93">
        <f>SUM('3:4'!Z357)</f>
        <v>0</v>
      </c>
      <c r="AA357" s="93">
        <f>SUM('3:4'!AA357)</f>
        <v>0</v>
      </c>
      <c r="AB357" s="360">
        <v>0.45</v>
      </c>
      <c r="AC357" s="271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8">
        <v>30100003</v>
      </c>
      <c r="B358" s="141" t="s">
        <v>198</v>
      </c>
      <c r="C358" s="241" t="s">
        <v>190</v>
      </c>
      <c r="D358" s="108">
        <v>4.8</v>
      </c>
      <c r="E358" s="17"/>
      <c r="F358" s="6"/>
      <c r="G358" s="93">
        <f>SUM('3:4'!G358)</f>
        <v>0</v>
      </c>
      <c r="H358" s="95">
        <f t="shared" si="136"/>
        <v>0</v>
      </c>
      <c r="I358" s="93">
        <f>SUM('3:4'!I358)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7"/>
        <v>0</v>
      </c>
      <c r="N358" s="31">
        <f t="shared" si="141"/>
        <v>0</v>
      </c>
      <c r="O358" s="93">
        <f>SUM('3:4'!O358)</f>
        <v>0</v>
      </c>
      <c r="P358" s="93">
        <f>SUM('3:4'!P358)</f>
        <v>0</v>
      </c>
      <c r="Q358" s="93">
        <f>SUM('3:4'!Q358)</f>
        <v>0</v>
      </c>
      <c r="R358" s="93">
        <f>SUM('3:4'!R358)</f>
        <v>0</v>
      </c>
      <c r="S358" s="93">
        <f>SUM('3:4'!S358)</f>
        <v>0</v>
      </c>
      <c r="T358" s="93">
        <f>SUM('3:4'!T358)</f>
        <v>0</v>
      </c>
      <c r="U358" s="93">
        <f>SUM('3:4'!U358)</f>
        <v>0</v>
      </c>
      <c r="V358" s="206">
        <f t="shared" si="138"/>
        <v>0</v>
      </c>
      <c r="W358" s="33" t="str">
        <f t="shared" si="139"/>
        <v/>
      </c>
      <c r="X358" s="93">
        <f>SUM('3:4'!X358)</f>
        <v>0</v>
      </c>
      <c r="Y358" s="93">
        <f>SUM('3:4'!Y358)</f>
        <v>0</v>
      </c>
      <c r="Z358" s="93">
        <f>SUM('3:4'!Z358)</f>
        <v>0</v>
      </c>
      <c r="AA358" s="93">
        <f>SUM('3:4'!AA358)</f>
        <v>0</v>
      </c>
      <c r="AB358" s="360">
        <v>0.95</v>
      </c>
      <c r="AC358" s="271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30100004</v>
      </c>
      <c r="B359" s="141" t="s">
        <v>198</v>
      </c>
      <c r="C359" s="241" t="s">
        <v>187</v>
      </c>
      <c r="D359" s="108">
        <v>4.8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/>
      <c r="W359" s="33"/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60">
        <v>0.95</v>
      </c>
      <c r="AC359" s="271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8">
        <v>30100006</v>
      </c>
      <c r="B360" s="141" t="s">
        <v>198</v>
      </c>
      <c r="C360" s="241" t="s">
        <v>179</v>
      </c>
      <c r="D360" s="108">
        <v>4.8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/>
      <c r="W360" s="33"/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60">
        <v>0.95</v>
      </c>
      <c r="AC360" s="271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8">
        <v>30100005</v>
      </c>
      <c r="B361" s="141" t="s">
        <v>198</v>
      </c>
      <c r="C361" s="241" t="s">
        <v>199</v>
      </c>
      <c r="D361" s="108">
        <v>4.8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/>
      <c r="W361" s="33"/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60">
        <v>0.95</v>
      </c>
      <c r="AC361" s="271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8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/>
      <c r="W362" s="33"/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60">
        <v>0.44</v>
      </c>
      <c r="AC362" s="271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60">
        <v>0.44</v>
      </c>
      <c r="AC363" s="271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599" t="s">
        <v>70</v>
      </c>
      <c r="B364" s="600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360"/>
      <c r="AC364" s="275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1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SUM('3:4'!G365)</f>
        <v>0</v>
      </c>
      <c r="H365" s="246">
        <f t="shared" ref="H365:H421" si="147">D365*G365</f>
        <v>0</v>
      </c>
      <c r="I365" s="93">
        <f>SUM('3:4'!I365)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60">
        <v>0.19</v>
      </c>
      <c r="AC365" s="271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8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/>
      <c r="H366" s="246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360">
        <v>0.19</v>
      </c>
      <c r="AC366" s="271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SUM('3:4'!G367)</f>
        <v>0</v>
      </c>
      <c r="H367" s="246">
        <f t="shared" si="147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60">
        <v>0.19</v>
      </c>
      <c r="AC367" s="271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1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SUM('3:4'!G368)</f>
        <v>0</v>
      </c>
      <c r="H368" s="246">
        <f t="shared" si="147"/>
        <v>0</v>
      </c>
      <c r="I368" s="93">
        <f>SUM('3:4'!I368)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SUM('3:4'!O368)</f>
        <v>0</v>
      </c>
      <c r="P368" s="93">
        <f>SUM('3:4'!P368)</f>
        <v>0</v>
      </c>
      <c r="Q368" s="93">
        <f>SUM('3:4'!Q368)</f>
        <v>0</v>
      </c>
      <c r="R368" s="93">
        <f>SUM('3:4'!R368)</f>
        <v>0</v>
      </c>
      <c r="S368" s="93">
        <f>SUM('3:4'!S368)</f>
        <v>0</v>
      </c>
      <c r="T368" s="93">
        <f>SUM('3:4'!T368)</f>
        <v>0</v>
      </c>
      <c r="U368" s="93">
        <f>SUM('3:4'!U368)</f>
        <v>0</v>
      </c>
      <c r="V368" s="206">
        <f t="shared" si="154"/>
        <v>0</v>
      </c>
      <c r="W368" s="33" t="str">
        <f t="shared" si="155"/>
        <v/>
      </c>
      <c r="X368" s="93">
        <f>SUM('3:4'!X368)</f>
        <v>0</v>
      </c>
      <c r="Y368" s="93">
        <f>SUM('3:4'!Y368)</f>
        <v>0</v>
      </c>
      <c r="Z368" s="93">
        <f>SUM('3:4'!Z368)</f>
        <v>0</v>
      </c>
      <c r="AA368" s="93">
        <f>SUM('3:4'!AA368)</f>
        <v>0</v>
      </c>
      <c r="AB368" s="360">
        <v>0.19</v>
      </c>
      <c r="AC368" s="271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1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SUM('3:4'!G369)</f>
        <v>0</v>
      </c>
      <c r="H369" s="246">
        <f t="shared" si="147"/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si="154"/>
        <v>0</v>
      </c>
      <c r="W369" s="33" t="str">
        <f t="shared" si="155"/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60">
        <v>0.19</v>
      </c>
      <c r="AC369" s="271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8">
        <v>30100016</v>
      </c>
      <c r="B370" s="240" t="s">
        <v>414</v>
      </c>
      <c r="C370" s="187" t="s">
        <v>415</v>
      </c>
      <c r="D370" s="17"/>
      <c r="E370" s="17"/>
      <c r="F370" s="6"/>
      <c r="G370" s="93">
        <f>SUM('3:4'!G370)</f>
        <v>0</v>
      </c>
      <c r="H370" s="246">
        <f t="shared" si="147"/>
        <v>0</v>
      </c>
      <c r="I370" s="93">
        <f>SUM('3:4'!I370)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60">
        <v>0.19</v>
      </c>
      <c r="AC370" s="271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8">
        <v>30100017</v>
      </c>
      <c r="B371" s="240" t="s">
        <v>414</v>
      </c>
      <c r="C371" s="187" t="s">
        <v>416</v>
      </c>
      <c r="D371" s="17"/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360">
        <v>0.19</v>
      </c>
      <c r="AC371" s="271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8">
        <v>30100015</v>
      </c>
      <c r="B372" s="240" t="s">
        <v>414</v>
      </c>
      <c r="C372" s="187" t="s">
        <v>61</v>
      </c>
      <c r="D372" s="17"/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60">
        <v>0.19</v>
      </c>
      <c r="AC372" s="271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60">
        <v>0.49</v>
      </c>
      <c r="AC373" s="271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SUM('3:4'!O374)</f>
        <v>0</v>
      </c>
      <c r="P374" s="93">
        <f>SUM('3:4'!P374)</f>
        <v>0</v>
      </c>
      <c r="Q374" s="93">
        <f>SUM('3:4'!Q374)</f>
        <v>0</v>
      </c>
      <c r="R374" s="93">
        <f>SUM('3:4'!R374)</f>
        <v>0</v>
      </c>
      <c r="S374" s="93">
        <f>SUM('3:4'!S374)</f>
        <v>0</v>
      </c>
      <c r="T374" s="93">
        <f>SUM('3:4'!T374)</f>
        <v>0</v>
      </c>
      <c r="U374" s="93">
        <f>SUM('3:4'!U374)</f>
        <v>0</v>
      </c>
      <c r="V374" s="206">
        <f t="shared" si="157"/>
        <v>0</v>
      </c>
      <c r="W374" s="33" t="str">
        <f t="shared" si="158"/>
        <v/>
      </c>
      <c r="X374" s="93">
        <f>SUM('3:4'!X374)</f>
        <v>0</v>
      </c>
      <c r="Y374" s="93">
        <f>SUM('3:4'!Y374)</f>
        <v>0</v>
      </c>
      <c r="Z374" s="93">
        <f>SUM('3:4'!Z374)</f>
        <v>0</v>
      </c>
      <c r="AA374" s="93">
        <f>SUM('3:4'!AA374)</f>
        <v>0</v>
      </c>
      <c r="AB374" s="360">
        <v>0.49</v>
      </c>
      <c r="AC374" s="271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SUM('3:4'!O375)</f>
        <v>0</v>
      </c>
      <c r="P375" s="93">
        <f>SUM('3:4'!P375)</f>
        <v>0</v>
      </c>
      <c r="Q375" s="93">
        <f>SUM('3:4'!Q375)</f>
        <v>0</v>
      </c>
      <c r="R375" s="93">
        <f>SUM('3:4'!R375)</f>
        <v>0</v>
      </c>
      <c r="S375" s="93">
        <f>SUM('3:4'!S375)</f>
        <v>0</v>
      </c>
      <c r="T375" s="93">
        <f>SUM('3:4'!T375)</f>
        <v>0</v>
      </c>
      <c r="U375" s="93">
        <f>SUM('3:4'!U375)</f>
        <v>0</v>
      </c>
      <c r="V375" s="206">
        <f t="shared" si="157"/>
        <v>0</v>
      </c>
      <c r="W375" s="33" t="str">
        <f t="shared" si="158"/>
        <v/>
      </c>
      <c r="X375" s="93">
        <f>SUM('3:4'!X375)</f>
        <v>0</v>
      </c>
      <c r="Y375" s="93">
        <f>SUM('3:4'!Y375)</f>
        <v>0</v>
      </c>
      <c r="Z375" s="93">
        <f>SUM('3:4'!Z375)</f>
        <v>0</v>
      </c>
      <c r="AA375" s="93">
        <f>SUM('3:4'!AA375)</f>
        <v>0</v>
      </c>
      <c r="AB375" s="360">
        <v>0.49</v>
      </c>
      <c r="AC375" s="271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SUM('3:4'!O376)</f>
        <v>0</v>
      </c>
      <c r="P376" s="93">
        <f>SUM('3:4'!P376)</f>
        <v>0</v>
      </c>
      <c r="Q376" s="93">
        <f>SUM('3:4'!Q376)</f>
        <v>0</v>
      </c>
      <c r="R376" s="93">
        <f>SUM('3:4'!R376)</f>
        <v>0</v>
      </c>
      <c r="S376" s="93">
        <f>SUM('3:4'!S376)</f>
        <v>0</v>
      </c>
      <c r="T376" s="93">
        <f>SUM('3:4'!T376)</f>
        <v>0</v>
      </c>
      <c r="U376" s="93">
        <f>SUM('3:4'!U376)</f>
        <v>0</v>
      </c>
      <c r="V376" s="206">
        <f t="shared" si="157"/>
        <v>0</v>
      </c>
      <c r="W376" s="33" t="str">
        <f t="shared" si="158"/>
        <v/>
      </c>
      <c r="X376" s="93">
        <f>SUM('3:4'!X376)</f>
        <v>0</v>
      </c>
      <c r="Y376" s="93">
        <f>SUM('3:4'!Y376)</f>
        <v>0</v>
      </c>
      <c r="Z376" s="93">
        <f>SUM('3:4'!Z376)</f>
        <v>0</v>
      </c>
      <c r="AA376" s="93">
        <f>SUM('3:4'!AA376)</f>
        <v>0</v>
      </c>
      <c r="AB376" s="360">
        <v>0.49</v>
      </c>
      <c r="AC376" s="271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si="157"/>
        <v>0</v>
      </c>
      <c r="W377" s="33" t="str">
        <f t="shared" si="158"/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60">
        <v>0.49</v>
      </c>
      <c r="AC377" s="271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60">
        <v>0.49</v>
      </c>
      <c r="AC378" s="271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60">
        <v>0.49</v>
      </c>
      <c r="AC379" s="271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60">
        <v>0.49</v>
      </c>
      <c r="AC380" s="271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60">
        <v>0.18</v>
      </c>
      <c r="AC381" s="271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60">
        <v>0.18</v>
      </c>
      <c r="AC382" s="271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60">
        <v>0.18</v>
      </c>
      <c r="AC383" s="271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60">
        <v>0.18</v>
      </c>
      <c r="AC384" s="271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/>
      <c r="W385" s="33"/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60">
        <v>0.19</v>
      </c>
      <c r="AC385" s="271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/>
      <c r="W386" s="33"/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60">
        <v>0.19</v>
      </c>
      <c r="AC386" s="271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8">
        <v>30100021</v>
      </c>
      <c r="B387" s="190" t="s">
        <v>382</v>
      </c>
      <c r="C387" s="16" t="s">
        <v>389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/>
      <c r="W387" s="33"/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60">
        <v>0.19</v>
      </c>
      <c r="AC387" s="271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8">
        <v>30100018</v>
      </c>
      <c r="B388" s="190" t="s">
        <v>382</v>
      </c>
      <c r="C388" s="16" t="s">
        <v>391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/>
      <c r="W388" s="33"/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60">
        <v>0.19</v>
      </c>
      <c r="AC388" s="271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21">
        <v>30700007</v>
      </c>
      <c r="B389" s="190" t="s">
        <v>418</v>
      </c>
      <c r="C389" s="187" t="s">
        <v>364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63">
        <v>0.94</v>
      </c>
      <c r="AC389" s="271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21">
        <v>30700006</v>
      </c>
      <c r="B390" s="190" t="s">
        <v>418</v>
      </c>
      <c r="C390" s="187" t="s">
        <v>365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63">
        <v>0.94</v>
      </c>
      <c r="AC390" s="271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21">
        <v>30700008</v>
      </c>
      <c r="B391" s="190" t="s">
        <v>418</v>
      </c>
      <c r="C391" s="187" t="s">
        <v>366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63">
        <v>0.94</v>
      </c>
      <c r="AC391" s="271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21">
        <v>30700009</v>
      </c>
      <c r="B392" s="190" t="s">
        <v>418</v>
      </c>
      <c r="C392" s="187" t="s">
        <v>367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63">
        <v>0.94</v>
      </c>
      <c r="AC392" s="271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0">
        <v>0.19</v>
      </c>
      <c r="AC393" s="271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>
        <f t="shared" si="160"/>
        <v>0</v>
      </c>
      <c r="W394" s="33" t="str">
        <f t="shared" si="161"/>
        <v/>
      </c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0">
        <v>0.19</v>
      </c>
      <c r="AC394" s="271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>
        <f t="shared" si="160"/>
        <v>0</v>
      </c>
      <c r="W395" s="33" t="str">
        <f t="shared" si="161"/>
        <v/>
      </c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0">
        <v>0.19</v>
      </c>
      <c r="AC395" s="271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>
        <f t="shared" si="160"/>
        <v>0</v>
      </c>
      <c r="W396" s="33" t="str">
        <f t="shared" si="161"/>
        <v/>
      </c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0">
        <v>0.21</v>
      </c>
      <c r="AC396" s="271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si="160"/>
        <v>0</v>
      </c>
      <c r="W397" s="33" t="str">
        <f t="shared" si="161"/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60">
        <v>0.21</v>
      </c>
      <c r="AC397" s="271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60">
        <v>0.21</v>
      </c>
      <c r="AC398" s="271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60">
        <v>0.21</v>
      </c>
      <c r="AC399" s="271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60">
        <v>0.21</v>
      </c>
      <c r="AC400" s="271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60">
        <v>0.21</v>
      </c>
      <c r="AC401" s="271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60">
        <v>0.21</v>
      </c>
      <c r="AC402" s="271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8">
        <v>30100043</v>
      </c>
      <c r="B403" s="192" t="s">
        <v>429</v>
      </c>
      <c r="C403" s="187" t="s">
        <v>427</v>
      </c>
      <c r="D403" s="17">
        <v>50.3</v>
      </c>
      <c r="E403" s="17"/>
      <c r="F403" s="6"/>
      <c r="G403" s="93"/>
      <c r="H403" s="246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360">
        <v>0.21</v>
      </c>
      <c r="AC403" s="271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8">
        <v>30100064</v>
      </c>
      <c r="B404" s="192" t="s">
        <v>400</v>
      </c>
      <c r="C404" s="187" t="s">
        <v>398</v>
      </c>
      <c r="D404" s="17">
        <v>5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/>
      <c r="K404" s="35"/>
      <c r="L404" s="87">
        <v>50</v>
      </c>
      <c r="M404" s="36"/>
      <c r="N404" s="31"/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/>
      <c r="W404" s="33"/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63">
        <v>0.21</v>
      </c>
      <c r="AC404" s="271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60">
        <v>0.49</v>
      </c>
      <c r="AC405" s="271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4"/>
        <v>0</v>
      </c>
      <c r="W406" s="33" t="str">
        <f t="shared" si="165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60">
        <v>0.49</v>
      </c>
      <c r="AC406" s="271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8"/>
      <c r="B407" s="192" t="s">
        <v>360</v>
      </c>
      <c r="C407" s="187" t="s">
        <v>361</v>
      </c>
      <c r="D407" s="17"/>
      <c r="E407" s="17"/>
      <c r="F407" s="6"/>
      <c r="G407" s="93">
        <f>SUM('3:4'!G407)</f>
        <v>0</v>
      </c>
      <c r="H407" s="246">
        <f t="shared" si="147"/>
        <v>0</v>
      </c>
      <c r="I407" s="93">
        <f>SUM('3:4'!I407)</f>
        <v>0</v>
      </c>
      <c r="J407" s="31"/>
      <c r="K407" s="35"/>
      <c r="L407" s="87"/>
      <c r="M407" s="36"/>
      <c r="N407" s="31"/>
      <c r="O407" s="93">
        <f>SUM('3:4'!O407)</f>
        <v>0</v>
      </c>
      <c r="P407" s="93">
        <f>SUM('3:4'!P407)</f>
        <v>0</v>
      </c>
      <c r="Q407" s="93">
        <f>SUM('3:4'!Q407)</f>
        <v>0</v>
      </c>
      <c r="R407" s="93">
        <f>SUM('3:4'!R407)</f>
        <v>0</v>
      </c>
      <c r="S407" s="93">
        <f>SUM('3:4'!S407)</f>
        <v>0</v>
      </c>
      <c r="T407" s="93">
        <f>SUM('3:4'!T407)</f>
        <v>0</v>
      </c>
      <c r="U407" s="93">
        <f>SUM('3:4'!U407)</f>
        <v>0</v>
      </c>
      <c r="V407" s="206"/>
      <c r="W407" s="33"/>
      <c r="X407" s="93">
        <f>SUM('3:4'!X407)</f>
        <v>0</v>
      </c>
      <c r="Y407" s="93">
        <f>SUM('3:4'!Y407)</f>
        <v>0</v>
      </c>
      <c r="Z407" s="93">
        <f>SUM('3:4'!Z407)</f>
        <v>0</v>
      </c>
      <c r="AA407" s="93">
        <f>SUM('3:4'!AA407)</f>
        <v>0</v>
      </c>
      <c r="AB407" s="360"/>
      <c r="AC407" s="271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0">
        <v>0.43</v>
      </c>
      <c r="AC408" s="271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si="168"/>
        <v>0</v>
      </c>
      <c r="W409" s="33" t="str">
        <f t="shared" si="169"/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60">
        <v>0.43</v>
      </c>
      <c r="AC409" s="271">
        <f t="shared" ref="AC409:AC474" si="170">AB409*G409</f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8"/>
        <v>0</v>
      </c>
      <c r="W410" s="33" t="str">
        <f t="shared" si="169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60">
        <v>0.43</v>
      </c>
      <c r="AC410" s="271">
        <f t="shared" si="17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>
        <f t="shared" si="168"/>
        <v>0</v>
      </c>
      <c r="W411" s="33" t="str">
        <f t="shared" si="169"/>
        <v/>
      </c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60">
        <v>0.43</v>
      </c>
      <c r="AC411" s="271">
        <f t="shared" si="17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20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/>
      <c r="W412" s="33"/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60">
        <v>0.43</v>
      </c>
      <c r="AC412" s="271">
        <f t="shared" si="17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20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/>
      <c r="W413" s="33"/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60">
        <v>0.43</v>
      </c>
      <c r="AC413" s="271">
        <f t="shared" si="17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20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/>
      <c r="W414" s="33"/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60">
        <v>0.43</v>
      </c>
      <c r="AC414" s="271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20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/>
      <c r="W415" s="33"/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60">
        <v>0.43</v>
      </c>
      <c r="AC415" s="271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20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363">
        <v>0.69</v>
      </c>
      <c r="AC416" s="271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20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363">
        <v>0.69</v>
      </c>
      <c r="AC417" s="271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20">
        <v>30300003</v>
      </c>
      <c r="B418" s="197" t="s">
        <v>407</v>
      </c>
      <c r="C418" s="187" t="s">
        <v>410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363">
        <v>0.69</v>
      </c>
      <c r="AC418" s="271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20">
        <v>30300005</v>
      </c>
      <c r="B419" s="63" t="s">
        <v>362</v>
      </c>
      <c r="C419" s="16" t="s">
        <v>337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60">
        <v>0.95</v>
      </c>
      <c r="AC419" s="271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20">
        <v>30300004</v>
      </c>
      <c r="B420" s="63" t="s">
        <v>362</v>
      </c>
      <c r="C420" s="16" t="s">
        <v>339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SUM('3:4'!O420)</f>
        <v>0</v>
      </c>
      <c r="P420" s="93">
        <f>SUM('3:4'!P420)</f>
        <v>0</v>
      </c>
      <c r="Q420" s="93">
        <f>SUM('3:4'!Q420)</f>
        <v>0</v>
      </c>
      <c r="R420" s="93">
        <f>SUM('3:4'!R420)</f>
        <v>0</v>
      </c>
      <c r="S420" s="93">
        <f>SUM('3:4'!S420)</f>
        <v>0</v>
      </c>
      <c r="T420" s="93">
        <f>SUM('3:4'!T420)</f>
        <v>0</v>
      </c>
      <c r="U420" s="93">
        <f>SUM('3:4'!U420)</f>
        <v>0</v>
      </c>
      <c r="V420" s="206"/>
      <c r="W420" s="33"/>
      <c r="X420" s="93">
        <f>SUM('3:4'!X420)</f>
        <v>0</v>
      </c>
      <c r="Y420" s="93">
        <f>SUM('3:4'!Y420)</f>
        <v>0</v>
      </c>
      <c r="Z420" s="93">
        <f>SUM('3:4'!Z420)</f>
        <v>0</v>
      </c>
      <c r="AA420" s="93">
        <f>SUM('3:4'!AA420)</f>
        <v>0</v>
      </c>
      <c r="AB420" s="360">
        <v>0.95</v>
      </c>
      <c r="AC420" s="271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20">
        <v>30300006</v>
      </c>
      <c r="B421" s="63" t="s">
        <v>362</v>
      </c>
      <c r="C421" s="16" t="s">
        <v>341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SUM('3:4'!O421)</f>
        <v>0</v>
      </c>
      <c r="P421" s="93">
        <f>SUM('3:4'!P421)</f>
        <v>0</v>
      </c>
      <c r="Q421" s="93">
        <f>SUM('3:4'!Q421)</f>
        <v>0</v>
      </c>
      <c r="R421" s="93">
        <f>SUM('3:4'!R421)</f>
        <v>0</v>
      </c>
      <c r="S421" s="93">
        <f>SUM('3:4'!S421)</f>
        <v>0</v>
      </c>
      <c r="T421" s="93">
        <f>SUM('3:4'!T421)</f>
        <v>0</v>
      </c>
      <c r="U421" s="93">
        <f>SUM('3:4'!U421)</f>
        <v>0</v>
      </c>
      <c r="V421" s="206"/>
      <c r="W421" s="33"/>
      <c r="X421" s="93">
        <f>SUM('3:4'!X421)</f>
        <v>0</v>
      </c>
      <c r="Y421" s="93">
        <f>SUM('3:4'!Y421)</f>
        <v>0</v>
      </c>
      <c r="Z421" s="93">
        <f>SUM('3:4'!Z421)</f>
        <v>0</v>
      </c>
      <c r="AA421" s="93">
        <f>SUM('3:4'!AA421)</f>
        <v>0</v>
      </c>
      <c r="AB421" s="360">
        <v>0.95</v>
      </c>
      <c r="AC421" s="271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601" t="s">
        <v>86</v>
      </c>
      <c r="B422" s="601"/>
      <c r="C422" s="243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1">SUM(M365:M421)</f>
        <v>0</v>
      </c>
      <c r="N422" s="30">
        <f t="shared" si="171"/>
        <v>0</v>
      </c>
      <c r="O422" s="91">
        <f t="shared" si="171"/>
        <v>0</v>
      </c>
      <c r="P422" s="91">
        <f t="shared" si="171"/>
        <v>0</v>
      </c>
      <c r="Q422" s="91">
        <f t="shared" si="171"/>
        <v>0</v>
      </c>
      <c r="R422" s="91">
        <f t="shared" si="171"/>
        <v>0</v>
      </c>
      <c r="S422" s="92">
        <f t="shared" si="171"/>
        <v>0</v>
      </c>
      <c r="T422" s="91">
        <f t="shared" si="171"/>
        <v>0</v>
      </c>
      <c r="U422" s="91">
        <f t="shared" si="171"/>
        <v>0</v>
      </c>
      <c r="V422" s="206">
        <f t="shared" si="171"/>
        <v>0</v>
      </c>
      <c r="W422" s="33" t="str">
        <f t="shared" ref="W422:W429" si="172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275"/>
      <c r="AD422" s="251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22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SUM('3:4'!G423)</f>
        <v>0</v>
      </c>
      <c r="H423" s="246">
        <f>D423*G423</f>
        <v>0</v>
      </c>
      <c r="I423" s="93">
        <f>SUM('3:4'!I423)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>
        <f t="shared" ref="V423:V429" si="175">SUM(X423:AA423)</f>
        <v>0</v>
      </c>
      <c r="W423" s="33" t="str">
        <f t="shared" si="172"/>
        <v/>
      </c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60">
        <v>1.18</v>
      </c>
      <c r="AC423" s="271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22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SUM('3:4'!G424)</f>
        <v>0</v>
      </c>
      <c r="H424" s="246">
        <f t="shared" ref="H424:H456" si="176">D424*G424</f>
        <v>0</v>
      </c>
      <c r="I424" s="93">
        <f>SUM('3:4'!I424)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3"/>
        <v>0</v>
      </c>
      <c r="N424" s="31">
        <f t="shared" si="174"/>
        <v>0</v>
      </c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>
        <f t="shared" si="175"/>
        <v>0</v>
      </c>
      <c r="W424" s="33" t="str">
        <f t="shared" si="172"/>
        <v/>
      </c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60">
        <v>1.18</v>
      </c>
      <c r="AC424" s="271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22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SUM('3:4'!G425)</f>
        <v>0</v>
      </c>
      <c r="H425" s="246">
        <f t="shared" si="176"/>
        <v>0</v>
      </c>
      <c r="I425" s="93">
        <f>SUM('3:4'!I425)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3"/>
        <v>0</v>
      </c>
      <c r="N425" s="31">
        <f t="shared" si="174"/>
        <v>0</v>
      </c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>
        <f t="shared" si="175"/>
        <v>0</v>
      </c>
      <c r="W425" s="33" t="str">
        <f t="shared" si="172"/>
        <v/>
      </c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60">
        <v>1.18</v>
      </c>
      <c r="AC425" s="271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22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SUM('3:4'!G426)</f>
        <v>0</v>
      </c>
      <c r="H426" s="246">
        <f t="shared" si="176"/>
        <v>0</v>
      </c>
      <c r="I426" s="93">
        <f>SUM('3:4'!I426)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87">
        <v>9.3000000000000007</v>
      </c>
      <c r="M426" s="36">
        <f t="shared" si="173"/>
        <v>0</v>
      </c>
      <c r="N426" s="31">
        <f t="shared" si="174"/>
        <v>0</v>
      </c>
      <c r="O426" s="93">
        <f>SUM('3:4'!O426)</f>
        <v>0</v>
      </c>
      <c r="P426" s="93">
        <f>SUM('3:4'!P426)</f>
        <v>0</v>
      </c>
      <c r="Q426" s="93">
        <f>SUM('3:4'!Q426)</f>
        <v>0</v>
      </c>
      <c r="R426" s="93">
        <f>SUM('3:4'!R426)</f>
        <v>0</v>
      </c>
      <c r="S426" s="93">
        <f>SUM('3:4'!S426)</f>
        <v>0</v>
      </c>
      <c r="T426" s="93">
        <f>SUM('3:4'!T426)</f>
        <v>0</v>
      </c>
      <c r="U426" s="93">
        <f>SUM('3:4'!U426)</f>
        <v>0</v>
      </c>
      <c r="V426" s="206">
        <f t="shared" si="175"/>
        <v>0</v>
      </c>
      <c r="W426" s="33" t="str">
        <f t="shared" si="172"/>
        <v/>
      </c>
      <c r="X426" s="93">
        <f>SUM('3:4'!X426)</f>
        <v>0</v>
      </c>
      <c r="Y426" s="93">
        <f>SUM('3:4'!Y426)</f>
        <v>0</v>
      </c>
      <c r="Z426" s="93">
        <f>SUM('3:4'!Z426)</f>
        <v>0</v>
      </c>
      <c r="AA426" s="93">
        <f>SUM('3:4'!AA426)</f>
        <v>0</v>
      </c>
      <c r="AB426" s="360">
        <v>1.1100000000000001</v>
      </c>
      <c r="AC426" s="271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2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SUM('3:4'!G427)</f>
        <v>0</v>
      </c>
      <c r="H427" s="246">
        <f t="shared" si="176"/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3"/>
        <v>0</v>
      </c>
      <c r="N427" s="31">
        <f t="shared" si="174"/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si="175"/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60">
        <v>1.1100000000000001</v>
      </c>
      <c r="AC427" s="271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2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si="176"/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9.3000000000000007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60">
        <v>1.1100000000000001</v>
      </c>
      <c r="AC428" s="271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2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9.3000000000000007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60">
        <v>1.1100000000000001</v>
      </c>
      <c r="AC429" s="271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2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7"/>
      <c r="W430" s="33"/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60">
        <v>0.84</v>
      </c>
      <c r="AC430" s="271">
        <f t="shared" si="170"/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23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7">
        <f>SUM(X431:AA431)</f>
        <v>0</v>
      </c>
      <c r="W431" s="33" t="str">
        <f>IF(ISERROR(V431/G431),"",V431/G431)</f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60">
        <v>1.06</v>
      </c>
      <c r="AC431" s="271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23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7">
        <f>SUM(X432:AA432)</f>
        <v>0</v>
      </c>
      <c r="W432" s="33" t="str">
        <f>IF(ISERROR(V432/G432),"",V432/G432)</f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60">
        <v>1.06</v>
      </c>
      <c r="AC432" s="271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23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7">
        <f>SUM(X433:AA433)</f>
        <v>0</v>
      </c>
      <c r="W433" s="33" t="str">
        <f>IF(ISERROR(V433/G433),"",V433/G433)</f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60">
        <v>1.06</v>
      </c>
      <c r="AC433" s="271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23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>
        <f>SUM(X434:AA434)</f>
        <v>0</v>
      </c>
      <c r="W434" s="33" t="str">
        <f>IF(ISERROR(V434/G434),"",V434/G434)</f>
        <v/>
      </c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60">
        <v>1.06</v>
      </c>
      <c r="AC434" s="271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3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6">
        <f t="shared" ref="V435:V442" si="179">SUM(X435:AA435)</f>
        <v>0</v>
      </c>
      <c r="W435" s="33" t="str">
        <f t="shared" ref="W435:W442" si="180"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60">
        <v>1.04</v>
      </c>
      <c r="AC435" s="271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3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7"/>
        <v/>
      </c>
      <c r="N436" s="31">
        <f t="shared" si="178"/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6">
        <f t="shared" si="179"/>
        <v>0</v>
      </c>
      <c r="W436" s="33" t="str">
        <f t="shared" si="180"/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60">
        <v>1.04</v>
      </c>
      <c r="AC436" s="271">
        <f t="shared" si="170"/>
        <v>0</v>
      </c>
      <c r="AD436" s="251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23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7"/>
        <v/>
      </c>
      <c r="N437" s="31">
        <f t="shared" si="178"/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6">
        <f t="shared" si="179"/>
        <v>0</v>
      </c>
      <c r="W437" s="33" t="str">
        <f t="shared" si="180"/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60">
        <v>1.04</v>
      </c>
      <c r="AC437" s="271">
        <f t="shared" si="170"/>
        <v>0</v>
      </c>
      <c r="AD437" s="251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23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7"/>
        <v/>
      </c>
      <c r="N438" s="31">
        <f t="shared" si="178"/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6">
        <f t="shared" si="179"/>
        <v>0</v>
      </c>
      <c r="W438" s="33" t="str">
        <f t="shared" si="180"/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60">
        <v>1.04</v>
      </c>
      <c r="AC438" s="271">
        <f t="shared" si="170"/>
        <v>0</v>
      </c>
      <c r="AD438" s="251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23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7"/>
        <v>0</v>
      </c>
      <c r="N439" s="31">
        <f t="shared" si="178"/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si="179"/>
        <v>0</v>
      </c>
      <c r="W439" s="33" t="str">
        <f t="shared" si="180"/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60">
        <v>1.29</v>
      </c>
      <c r="AC439" s="271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3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7"/>
        <v>0</v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60">
        <v>1.29</v>
      </c>
      <c r="AC440" s="271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3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7"/>
        <v>0</v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60">
        <v>1.29</v>
      </c>
      <c r="AC441" s="271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3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7"/>
        <v>0</v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60">
        <v>1.29</v>
      </c>
      <c r="AC442" s="271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2">
        <v>30400026</v>
      </c>
      <c r="B443" s="190" t="s">
        <v>393</v>
      </c>
      <c r="C443" s="187" t="s">
        <v>395</v>
      </c>
      <c r="D443" s="17">
        <v>5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/>
      <c r="W443" s="33"/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60">
        <v>2.0699999999999998</v>
      </c>
      <c r="AC443" s="271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2">
        <v>30400028</v>
      </c>
      <c r="B444" s="190" t="s">
        <v>393</v>
      </c>
      <c r="C444" s="187" t="s">
        <v>402</v>
      </c>
      <c r="D444" s="17">
        <v>5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/>
      <c r="W444" s="33"/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60">
        <v>2.0699999999999998</v>
      </c>
      <c r="AC444" s="271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2">
        <v>30400027</v>
      </c>
      <c r="B445" s="190" t="s">
        <v>404</v>
      </c>
      <c r="C445" s="187" t="s">
        <v>405</v>
      </c>
      <c r="D445" s="17">
        <v>5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/>
      <c r="W445" s="33"/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60">
        <v>2.0699999999999998</v>
      </c>
      <c r="AC445" s="271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2"/>
      <c r="B446" s="61" t="s">
        <v>342</v>
      </c>
      <c r="C446" s="187" t="s">
        <v>372</v>
      </c>
      <c r="D446" s="17">
        <v>5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/>
      <c r="W446" s="33"/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60">
        <v>2.0699999999999998</v>
      </c>
      <c r="AC446" s="271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2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60">
        <v>2.0699999999999998</v>
      </c>
      <c r="AC447" s="271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2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60">
        <v>2.0699999999999998</v>
      </c>
      <c r="AC448" s="271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2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>
        <f t="shared" ref="V449:V450" si="181">SUM(X449:AA449)</f>
        <v>0</v>
      </c>
      <c r="W449" s="33" t="str">
        <f t="shared" ref="W449:W450" si="182">IF(ISERROR(V449/G449),"",V449/G449)</f>
        <v/>
      </c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60">
        <v>0.67</v>
      </c>
      <c r="AC449" s="271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2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>
        <f t="shared" si="181"/>
        <v>0</v>
      </c>
      <c r="W450" s="33" t="str">
        <f t="shared" si="182"/>
        <v/>
      </c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60">
        <v>0.67</v>
      </c>
      <c r="AC450" s="271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2">
        <v>30400004</v>
      </c>
      <c r="B451" s="215" t="s">
        <v>419</v>
      </c>
      <c r="C451" s="187" t="s">
        <v>73</v>
      </c>
      <c r="D451" s="17"/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7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360">
        <v>1.73</v>
      </c>
      <c r="AC451" s="271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2">
        <v>30400003</v>
      </c>
      <c r="B452" s="215" t="s">
        <v>419</v>
      </c>
      <c r="C452" s="187" t="s">
        <v>60</v>
      </c>
      <c r="D452" s="17"/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7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360">
        <v>1.73</v>
      </c>
      <c r="AC452" s="271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2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7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360">
        <v>1.73</v>
      </c>
      <c r="AC453" s="271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2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7"/>
        <v>0</v>
      </c>
      <c r="N454" s="31">
        <f t="shared" ref="N454:N456" si="183">SUM(O454:U454)</f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ref="V454:V456" si="184">SUM(X454:AA454)</f>
        <v>0</v>
      </c>
      <c r="W454" s="33" t="str">
        <f t="shared" ref="W454:W485" si="185">IF(ISERROR(V454/G454),"",V454/G454)</f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60">
        <v>1.22</v>
      </c>
      <c r="AC454" s="271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2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7"/>
        <v>0</v>
      </c>
      <c r="N455" s="31">
        <f t="shared" si="183"/>
        <v>0</v>
      </c>
      <c r="O455" s="93">
        <f>SUM('3:4'!O455)</f>
        <v>0</v>
      </c>
      <c r="P455" s="93">
        <f>SUM('3:4'!P455)</f>
        <v>0</v>
      </c>
      <c r="Q455" s="93">
        <f>SUM('3:4'!Q455)</f>
        <v>0</v>
      </c>
      <c r="R455" s="93">
        <f>SUM('3:4'!R455)</f>
        <v>0</v>
      </c>
      <c r="S455" s="93">
        <f>SUM('3:4'!S455)</f>
        <v>0</v>
      </c>
      <c r="T455" s="93">
        <f>SUM('3:4'!T455)</f>
        <v>0</v>
      </c>
      <c r="U455" s="93">
        <f>SUM('3:4'!U455)</f>
        <v>0</v>
      </c>
      <c r="V455" s="206">
        <f t="shared" si="184"/>
        <v>0</v>
      </c>
      <c r="W455" s="33" t="str">
        <f t="shared" si="185"/>
        <v/>
      </c>
      <c r="X455" s="93">
        <f>SUM('3:4'!X455)</f>
        <v>0</v>
      </c>
      <c r="Y455" s="93">
        <f>SUM('3:4'!Y455)</f>
        <v>0</v>
      </c>
      <c r="Z455" s="93">
        <f>SUM('3:4'!Z455)</f>
        <v>0</v>
      </c>
      <c r="AA455" s="93">
        <f>SUM('3:4'!AA455)</f>
        <v>0</v>
      </c>
      <c r="AB455" s="360">
        <v>1.22</v>
      </c>
      <c r="AC455" s="271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2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 t="str">
        <f t="array" ref="J456">IF(ISERROR(G456/I456),"",G456/I456)</f>
        <v/>
      </c>
      <c r="K456" s="246">
        <f t="array" ref="K456">IF(ISERROR(G456/L456),"",G456/L456)</f>
        <v>0</v>
      </c>
      <c r="L456" s="87">
        <v>9</v>
      </c>
      <c r="M456" s="36">
        <f t="shared" si="177"/>
        <v>0</v>
      </c>
      <c r="N456" s="31">
        <f t="shared" si="183"/>
        <v>0</v>
      </c>
      <c r="O456" s="93">
        <f>SUM('3:4'!O456)</f>
        <v>0</v>
      </c>
      <c r="P456" s="93">
        <f>SUM('3:4'!P456)</f>
        <v>0</v>
      </c>
      <c r="Q456" s="93">
        <f>SUM('3:4'!Q456)</f>
        <v>0</v>
      </c>
      <c r="R456" s="93">
        <f>SUM('3:4'!R456)</f>
        <v>0</v>
      </c>
      <c r="S456" s="93">
        <f>SUM('3:4'!S456)</f>
        <v>0</v>
      </c>
      <c r="T456" s="93">
        <f>SUM('3:4'!T456)</f>
        <v>0</v>
      </c>
      <c r="U456" s="93">
        <f>SUM('3:4'!U456)</f>
        <v>0</v>
      </c>
      <c r="V456" s="206">
        <f t="shared" si="184"/>
        <v>0</v>
      </c>
      <c r="W456" s="33" t="str">
        <f t="shared" si="185"/>
        <v/>
      </c>
      <c r="X456" s="93">
        <f>SUM('3:4'!X456)</f>
        <v>0</v>
      </c>
      <c r="Y456" s="93">
        <f>SUM('3:4'!Y456)</f>
        <v>0</v>
      </c>
      <c r="Z456" s="93">
        <f>SUM('3:4'!Z456)</f>
        <v>0</v>
      </c>
      <c r="AA456" s="93">
        <f>SUM('3:4'!AA456)</f>
        <v>0</v>
      </c>
      <c r="AB456" s="360">
        <v>1.22</v>
      </c>
      <c r="AC456" s="271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593" t="s">
        <v>92</v>
      </c>
      <c r="B457" s="594"/>
      <c r="C457" s="243" t="s">
        <v>71</v>
      </c>
      <c r="D457" s="20"/>
      <c r="E457" s="20"/>
      <c r="F457" s="32"/>
      <c r="G457" s="99">
        <f>SUM(G423:G456)</f>
        <v>0</v>
      </c>
      <c r="H457" s="30">
        <f>SUM(H423:H456)</f>
        <v>0</v>
      </c>
      <c r="I457" s="30">
        <f>SUM(I423:I456)</f>
        <v>0</v>
      </c>
      <c r="J457" s="31" t="str">
        <f t="array" ref="J457">IF(ISERROR(G457/I457),"",G457/I457)</f>
        <v/>
      </c>
      <c r="K457" s="30">
        <f>SUM(K423:K456)</f>
        <v>0</v>
      </c>
      <c r="L457" s="98"/>
      <c r="M457" s="89">
        <f t="shared" ref="M457:V457" si="186">SUM(M423:M456)</f>
        <v>0</v>
      </c>
      <c r="N457" s="30">
        <f t="shared" si="186"/>
        <v>0</v>
      </c>
      <c r="O457" s="91">
        <f t="shared" si="186"/>
        <v>0</v>
      </c>
      <c r="P457" s="91">
        <f t="shared" si="186"/>
        <v>0</v>
      </c>
      <c r="Q457" s="91">
        <f t="shared" si="186"/>
        <v>0</v>
      </c>
      <c r="R457" s="91">
        <f t="shared" si="186"/>
        <v>0</v>
      </c>
      <c r="S457" s="92">
        <f t="shared" si="186"/>
        <v>0</v>
      </c>
      <c r="T457" s="91">
        <f t="shared" si="186"/>
        <v>0</v>
      </c>
      <c r="U457" s="91">
        <f t="shared" si="186"/>
        <v>0</v>
      </c>
      <c r="V457" s="206">
        <f t="shared" si="186"/>
        <v>0</v>
      </c>
      <c r="W457" s="33" t="str">
        <f t="shared" si="185"/>
        <v/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272">
        <f>SUM(AC423:AC456)</f>
        <v>0</v>
      </c>
      <c r="AD457" s="251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2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SUM('3:4'!G458)</f>
        <v>0</v>
      </c>
      <c r="H458" s="246">
        <f>D458*G458</f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72" si="189">SUM(X458:AA458)</f>
        <v>0</v>
      </c>
      <c r="W458" s="33" t="str">
        <f t="shared" si="185"/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60">
        <v>0.41</v>
      </c>
      <c r="AC458" s="271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2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SUM('3:4'!G459)</f>
        <v>0</v>
      </c>
      <c r="H459" s="246">
        <f t="shared" ref="H459:H472" si="190">D459*G459</f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7"/>
        <v>0</v>
      </c>
      <c r="N459" s="31">
        <f t="shared" si="188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9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60">
        <v>0.41</v>
      </c>
      <c r="AC459" s="271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2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SUM('3:4'!G460)</f>
        <v>0</v>
      </c>
      <c r="H460" s="246">
        <f t="shared" si="190"/>
        <v>0</v>
      </c>
      <c r="I460" s="93">
        <f>SUM('3:4'!I460)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7"/>
        <v>0</v>
      </c>
      <c r="N460" s="31">
        <f t="shared" si="188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9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60">
        <v>0.52</v>
      </c>
      <c r="AC460" s="271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2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SUM('3:4'!G461)</f>
        <v>0</v>
      </c>
      <c r="H461" s="246">
        <f t="shared" si="190"/>
        <v>0</v>
      </c>
      <c r="I461" s="93">
        <f>SUM('3:4'!I461)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7"/>
        <v>0</v>
      </c>
      <c r="N461" s="31">
        <f t="shared" si="188"/>
        <v>0</v>
      </c>
      <c r="O461" s="93">
        <f>SUM('3:4'!O461)</f>
        <v>0</v>
      </c>
      <c r="P461" s="93">
        <f>SUM('3:4'!P461)</f>
        <v>0</v>
      </c>
      <c r="Q461" s="93">
        <f>SUM('3:4'!Q461)</f>
        <v>0</v>
      </c>
      <c r="R461" s="93">
        <f>SUM('3:4'!R461)</f>
        <v>0</v>
      </c>
      <c r="S461" s="93">
        <f>SUM('3:4'!S461)</f>
        <v>0</v>
      </c>
      <c r="T461" s="93">
        <f>SUM('3:4'!T461)</f>
        <v>0</v>
      </c>
      <c r="U461" s="93">
        <f>SUM('3:4'!U461)</f>
        <v>0</v>
      </c>
      <c r="V461" s="206">
        <f t="shared" si="189"/>
        <v>0</v>
      </c>
      <c r="W461" s="33" t="str">
        <f t="shared" si="185"/>
        <v/>
      </c>
      <c r="X461" s="93">
        <f>SUM('3:4'!X461)</f>
        <v>0</v>
      </c>
      <c r="Y461" s="93">
        <f>SUM('3:4'!Y461)</f>
        <v>0</v>
      </c>
      <c r="Z461" s="93">
        <f>SUM('3:4'!Z461)</f>
        <v>0</v>
      </c>
      <c r="AA461" s="93">
        <f>SUM('3:4'!AA461)</f>
        <v>0</v>
      </c>
      <c r="AB461" s="360">
        <v>0.59</v>
      </c>
      <c r="AC461" s="271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01">
        <v>30100054</v>
      </c>
      <c r="B462" s="63" t="s">
        <v>95</v>
      </c>
      <c r="C462" s="247" t="s">
        <v>72</v>
      </c>
      <c r="D462" s="17">
        <v>5.03</v>
      </c>
      <c r="E462" s="17"/>
      <c r="F462" s="6"/>
      <c r="G462" s="93">
        <f>SUM('3:4'!G462)</f>
        <v>0</v>
      </c>
      <c r="H462" s="246">
        <f t="shared" si="190"/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7"/>
        <v>0</v>
      </c>
      <c r="N462" s="31">
        <f t="shared" si="188"/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si="189"/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60">
        <v>0.59</v>
      </c>
      <c r="AC462" s="271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SUM('3:4'!G463)</f>
        <v>0</v>
      </c>
      <c r="H463" s="246">
        <f t="shared" si="190"/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60">
        <v>0.59</v>
      </c>
      <c r="AC463" s="271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2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60">
        <v>0.59</v>
      </c>
      <c r="AC464" s="271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2"/>
      <c r="B465" s="63" t="s">
        <v>95</v>
      </c>
      <c r="C465" s="247" t="s">
        <v>96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60">
        <v>0.59</v>
      </c>
      <c r="AC465" s="271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2">
        <v>30101067</v>
      </c>
      <c r="B466" s="63" t="s">
        <v>97</v>
      </c>
      <c r="C466" s="247" t="s">
        <v>82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7"/>
        <v/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60"/>
      <c r="AC466" s="271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2">
        <v>30101068</v>
      </c>
      <c r="B467" s="63" t="s">
        <v>97</v>
      </c>
      <c r="C467" s="247" t="s">
        <v>72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7"/>
        <v/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60"/>
      <c r="AC467" s="271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2">
        <v>30101069</v>
      </c>
      <c r="B468" s="63" t="s">
        <v>97</v>
      </c>
      <c r="C468" s="247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7"/>
        <v/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60"/>
      <c r="AC468" s="271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2">
        <v>30101070</v>
      </c>
      <c r="B469" s="63" t="s">
        <v>97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7"/>
        <v/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60"/>
      <c r="AC469" s="271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2">
        <v>30101071</v>
      </c>
      <c r="B470" s="63" t="s">
        <v>97</v>
      </c>
      <c r="C470" s="247" t="s">
        <v>73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60"/>
      <c r="AC470" s="271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1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7"/>
        <v>0</v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60">
        <v>0.43</v>
      </c>
      <c r="AC471" s="271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1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7"/>
        <v>0</v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60">
        <v>0.43</v>
      </c>
      <c r="AC472" s="271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593" t="s">
        <v>99</v>
      </c>
      <c r="B473" s="594"/>
      <c r="C473" s="243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08">
        <f t="shared" si="191"/>
        <v>0</v>
      </c>
      <c r="W473" s="33" t="str">
        <f t="shared" si="185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272">
        <f>SUM(AC458:AC472)</f>
        <v>0</v>
      </c>
      <c r="AD473" s="251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02">
        <v>30400025</v>
      </c>
      <c r="B474" s="192" t="s">
        <v>232</v>
      </c>
      <c r="C474" s="16" t="s">
        <v>53</v>
      </c>
      <c r="D474" s="17">
        <v>5.04</v>
      </c>
      <c r="E474" s="17"/>
      <c r="F474" s="6"/>
      <c r="G474" s="93">
        <f>SUM('3:4'!G474)</f>
        <v>0</v>
      </c>
      <c r="H474" s="246">
        <f t="shared" ref="H474:H480" si="192">D474*G474</f>
        <v>0</v>
      </c>
      <c r="I474" s="93">
        <f>SUM('3:4'!I474)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80" si="193">IF(ISERROR(I474-K474),"",I474-K474)</f>
        <v>0</v>
      </c>
      <c r="N474" s="31">
        <f t="shared" ref="N474:N480" si="194">SUM(O474:U474)</f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ref="V474:V480" si="195">SUM(X474:AA474)</f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60">
        <v>0.48</v>
      </c>
      <c r="AC474" s="271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8">
        <v>30400023</v>
      </c>
      <c r="B475" s="192" t="s">
        <v>232</v>
      </c>
      <c r="C475" s="16" t="s">
        <v>60</v>
      </c>
      <c r="D475" s="17">
        <v>5.04</v>
      </c>
      <c r="E475" s="17"/>
      <c r="F475" s="6"/>
      <c r="G475" s="93">
        <f>SUM('3:4'!G475)</f>
        <v>0</v>
      </c>
      <c r="H475" s="246">
        <f t="shared" si="192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3"/>
        <v>0</v>
      </c>
      <c r="N475" s="31">
        <f t="shared" si="194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95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60">
        <v>0.48</v>
      </c>
      <c r="AC475" s="271">
        <f t="shared" ref="AC475:AC480" si="196">AB475*G475</f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8">
        <v>30400024</v>
      </c>
      <c r="B476" s="192" t="s">
        <v>232</v>
      </c>
      <c r="C476" s="16" t="s">
        <v>74</v>
      </c>
      <c r="D476" s="17">
        <v>5.04</v>
      </c>
      <c r="E476" s="17"/>
      <c r="F476" s="6"/>
      <c r="G476" s="93">
        <f>SUM('3:4'!G476)</f>
        <v>0</v>
      </c>
      <c r="H476" s="246">
        <f t="shared" si="192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3"/>
        <v>0</v>
      </c>
      <c r="N476" s="31">
        <f t="shared" si="194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95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60">
        <v>0.48</v>
      </c>
      <c r="AC476" s="271">
        <f t="shared" si="196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8"/>
      <c r="B477" s="192" t="s">
        <v>232</v>
      </c>
      <c r="C477" s="16" t="s">
        <v>66</v>
      </c>
      <c r="D477" s="17">
        <v>5.04</v>
      </c>
      <c r="E477" s="17"/>
      <c r="F477" s="6"/>
      <c r="G477" s="93">
        <f>SUM('3:4'!G477)</f>
        <v>0</v>
      </c>
      <c r="H477" s="246">
        <f t="shared" si="192"/>
        <v>0</v>
      </c>
      <c r="I477" s="93">
        <f>SUM('3:4'!I477)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3"/>
        <v>0</v>
      </c>
      <c r="N477" s="31">
        <f t="shared" si="194"/>
        <v>0</v>
      </c>
      <c r="O477" s="93">
        <f>SUM('3:4'!O477)</f>
        <v>0</v>
      </c>
      <c r="P477" s="93">
        <f>SUM('3:4'!P477)</f>
        <v>0</v>
      </c>
      <c r="Q477" s="93">
        <f>SUM('3:4'!Q477)</f>
        <v>0</v>
      </c>
      <c r="R477" s="93">
        <f>SUM('3:4'!R477)</f>
        <v>0</v>
      </c>
      <c r="S477" s="93">
        <f>SUM('3:4'!S477)</f>
        <v>0</v>
      </c>
      <c r="T477" s="93">
        <f>SUM('3:4'!T477)</f>
        <v>0</v>
      </c>
      <c r="U477" s="93">
        <f>SUM('3:4'!U477)</f>
        <v>0</v>
      </c>
      <c r="V477" s="206">
        <f t="shared" si="195"/>
        <v>0</v>
      </c>
      <c r="W477" s="33" t="str">
        <f t="shared" si="185"/>
        <v/>
      </c>
      <c r="X477" s="93">
        <f>SUM('3:4'!X477)</f>
        <v>0</v>
      </c>
      <c r="Y477" s="93">
        <f>SUM('3:4'!Y477)</f>
        <v>0</v>
      </c>
      <c r="Z477" s="93">
        <f>SUM('3:4'!Z477)</f>
        <v>0</v>
      </c>
      <c r="AA477" s="93">
        <f>SUM('3:4'!AA477)</f>
        <v>0</v>
      </c>
      <c r="AB477" s="360">
        <v>0.48</v>
      </c>
      <c r="AC477" s="271">
        <f t="shared" si="196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8"/>
      <c r="B478" s="192" t="s">
        <v>232</v>
      </c>
      <c r="C478" s="16" t="s">
        <v>101</v>
      </c>
      <c r="D478" s="17">
        <v>5.04</v>
      </c>
      <c r="E478" s="17"/>
      <c r="F478" s="6"/>
      <c r="G478" s="93">
        <f>SUM('3:4'!G478)</f>
        <v>0</v>
      </c>
      <c r="H478" s="246">
        <f t="shared" si="192"/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3"/>
        <v>0</v>
      </c>
      <c r="N478" s="31">
        <f t="shared" si="194"/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si="195"/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60">
        <v>0.48</v>
      </c>
      <c r="AC478" s="271">
        <f t="shared" si="196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8">
        <v>30400019</v>
      </c>
      <c r="B479" s="192" t="s">
        <v>440</v>
      </c>
      <c r="C479" s="187" t="s">
        <v>442</v>
      </c>
      <c r="D479" s="17">
        <v>5.04</v>
      </c>
      <c r="E479" s="17"/>
      <c r="F479" s="6"/>
      <c r="G479" s="93">
        <f>SUM('3:4'!G479)</f>
        <v>0</v>
      </c>
      <c r="H479" s="298">
        <f t="shared" si="192"/>
        <v>0</v>
      </c>
      <c r="I479" s="93"/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363">
        <v>0.56000000000000005</v>
      </c>
      <c r="AC479" s="271">
        <f t="shared" si="196"/>
        <v>0</v>
      </c>
      <c r="AD479" s="264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8">
        <v>30400022</v>
      </c>
      <c r="B480" s="192" t="s">
        <v>232</v>
      </c>
      <c r="C480" s="16" t="s">
        <v>55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60">
        <v>0.48</v>
      </c>
      <c r="AC480" s="271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593" t="s">
        <v>102</v>
      </c>
      <c r="B481" s="594"/>
      <c r="C481" s="243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85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272">
        <f>SUM(AC474:AC480)</f>
        <v>0</v>
      </c>
      <c r="AD481" s="251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01">
        <v>30700013</v>
      </c>
      <c r="B482" s="64" t="s">
        <v>103</v>
      </c>
      <c r="C482" s="242"/>
      <c r="D482" s="17">
        <v>3.65</v>
      </c>
      <c r="E482" s="17"/>
      <c r="F482" s="53"/>
      <c r="G482" s="93">
        <f>SUM('3:4'!G482)</f>
        <v>0</v>
      </c>
      <c r="H482" s="246">
        <f>D482*G482</f>
        <v>0</v>
      </c>
      <c r="I482" s="93">
        <f>SUM('3:4'!I482)</f>
        <v>0</v>
      </c>
      <c r="J482" s="31" t="str">
        <f t="array" ref="J482">IF(ISERROR(G482/I482),"",G482/I482)</f>
        <v/>
      </c>
      <c r="K482" s="246">
        <f t="array" ref="K482">IF(ISERROR(G482/L482),"",G482/L482)</f>
        <v>0</v>
      </c>
      <c r="L482" s="87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ref="V482:V485" si="199">SUM(X482:AA482)</f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60">
        <v>2.0699999999999998</v>
      </c>
      <c r="AC482" s="271">
        <f t="shared" ref="AC482:AC496" si="200">AB482*G482</f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01">
        <v>30700014</v>
      </c>
      <c r="B483" s="64" t="s">
        <v>0</v>
      </c>
      <c r="C483" s="242"/>
      <c r="D483" s="17">
        <v>6.58</v>
      </c>
      <c r="E483" s="17"/>
      <c r="F483" s="6"/>
      <c r="G483" s="93">
        <f>SUM('3:4'!G483)</f>
        <v>0</v>
      </c>
      <c r="H483" s="246">
        <f t="shared" ref="H483:H496" si="201">D483*G483</f>
        <v>0</v>
      </c>
      <c r="I483" s="93">
        <f>SUM('3:4'!I483)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7"/>
        <v>0</v>
      </c>
      <c r="N483" s="31">
        <f t="shared" si="198"/>
        <v>0</v>
      </c>
      <c r="O483" s="93">
        <f>SUM('3:4'!O483)</f>
        <v>0</v>
      </c>
      <c r="P483" s="93">
        <f>SUM('3:4'!P483)</f>
        <v>0</v>
      </c>
      <c r="Q483" s="93">
        <f>SUM('3:4'!Q483)</f>
        <v>0</v>
      </c>
      <c r="R483" s="93">
        <f>SUM('3:4'!R483)</f>
        <v>0</v>
      </c>
      <c r="S483" s="93">
        <f>SUM('3:4'!S483)</f>
        <v>0</v>
      </c>
      <c r="T483" s="93">
        <f>SUM('3:4'!T483)</f>
        <v>0</v>
      </c>
      <c r="U483" s="93">
        <f>SUM('3:4'!U483)</f>
        <v>0</v>
      </c>
      <c r="V483" s="206">
        <f t="shared" si="199"/>
        <v>0</v>
      </c>
      <c r="W483" s="33" t="str">
        <f t="shared" si="185"/>
        <v/>
      </c>
      <c r="X483" s="93">
        <f>SUM('3:4'!X483)</f>
        <v>0</v>
      </c>
      <c r="Y483" s="93">
        <f>SUM('3:4'!Y483)</f>
        <v>0</v>
      </c>
      <c r="Z483" s="93">
        <f>SUM('3:4'!Z483)</f>
        <v>0</v>
      </c>
      <c r="AA483" s="93">
        <f>SUM('3:4'!AA483)</f>
        <v>0</v>
      </c>
      <c r="AB483" s="360">
        <v>2.0699999999999998</v>
      </c>
      <c r="AC483" s="271">
        <f t="shared" si="200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01">
        <v>30700016</v>
      </c>
      <c r="B484" s="64" t="s">
        <v>1</v>
      </c>
      <c r="C484" s="242"/>
      <c r="D484" s="17">
        <v>7.8</v>
      </c>
      <c r="E484" s="17"/>
      <c r="F484" s="6"/>
      <c r="G484" s="93">
        <f>SUM('3:4'!G484)</f>
        <v>0</v>
      </c>
      <c r="H484" s="298">
        <f t="shared" si="201"/>
        <v>0</v>
      </c>
      <c r="I484" s="93">
        <f>SUM('3:4'!I484)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7"/>
        <v>0</v>
      </c>
      <c r="N484" s="31">
        <f t="shared" si="198"/>
        <v>0</v>
      </c>
      <c r="O484" s="93">
        <f>SUM('3:4'!O484)</f>
        <v>0</v>
      </c>
      <c r="P484" s="93">
        <f>SUM('3:4'!P484)</f>
        <v>0</v>
      </c>
      <c r="Q484" s="93">
        <f>SUM('3:4'!Q484)</f>
        <v>0</v>
      </c>
      <c r="R484" s="93">
        <f>SUM('3:4'!R484)</f>
        <v>0</v>
      </c>
      <c r="S484" s="93">
        <f>SUM('3:4'!S484)</f>
        <v>0</v>
      </c>
      <c r="T484" s="93">
        <f>SUM('3:4'!T484)</f>
        <v>0</v>
      </c>
      <c r="U484" s="93">
        <f>SUM('3:4'!U484)</f>
        <v>0</v>
      </c>
      <c r="V484" s="206">
        <f t="shared" si="199"/>
        <v>0</v>
      </c>
      <c r="W484" s="33" t="str">
        <f t="shared" si="185"/>
        <v/>
      </c>
      <c r="X484" s="93">
        <f>SUM('3:4'!X484)</f>
        <v>0</v>
      </c>
      <c r="Y484" s="93">
        <f>SUM('3:4'!Y484)</f>
        <v>0</v>
      </c>
      <c r="Z484" s="93">
        <f>SUM('3:4'!Z484)</f>
        <v>0</v>
      </c>
      <c r="AA484" s="93">
        <f>SUM('3:4'!AA484)</f>
        <v>0</v>
      </c>
      <c r="AB484" s="360">
        <v>2.25</v>
      </c>
      <c r="AC484" s="271">
        <f t="shared" si="200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01">
        <v>30700017</v>
      </c>
      <c r="B485" s="64" t="s">
        <v>2</v>
      </c>
      <c r="C485" s="242"/>
      <c r="D485" s="17">
        <v>4.4000000000000004</v>
      </c>
      <c r="E485" s="17"/>
      <c r="F485" s="6"/>
      <c r="G485" s="93">
        <f>SUM('3:4'!G485)</f>
        <v>0</v>
      </c>
      <c r="H485" s="298">
        <f t="shared" si="201"/>
        <v>0</v>
      </c>
      <c r="I485" s="93">
        <f>SUM('3:4'!I485)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7"/>
        <v>0</v>
      </c>
      <c r="N485" s="31">
        <f t="shared" si="198"/>
        <v>0</v>
      </c>
      <c r="O485" s="93">
        <f>SUM('3:4'!O485)</f>
        <v>0</v>
      </c>
      <c r="P485" s="93">
        <f>SUM('3:4'!P485)</f>
        <v>0</v>
      </c>
      <c r="Q485" s="93">
        <f>SUM('3:4'!Q485)</f>
        <v>0</v>
      </c>
      <c r="R485" s="93">
        <f>SUM('3:4'!R485)</f>
        <v>0</v>
      </c>
      <c r="S485" s="93">
        <f>SUM('3:4'!S485)</f>
        <v>0</v>
      </c>
      <c r="T485" s="93">
        <f>SUM('3:4'!T485)</f>
        <v>0</v>
      </c>
      <c r="U485" s="93">
        <f>SUM('3:4'!U485)</f>
        <v>0</v>
      </c>
      <c r="V485" s="206">
        <f t="shared" si="199"/>
        <v>0</v>
      </c>
      <c r="W485" s="33" t="str">
        <f t="shared" si="185"/>
        <v/>
      </c>
      <c r="X485" s="93">
        <f>SUM('3:4'!X485)</f>
        <v>0</v>
      </c>
      <c r="Y485" s="93">
        <f>SUM('3:4'!Y485)</f>
        <v>0</v>
      </c>
      <c r="Z485" s="93">
        <f>SUM('3:4'!Z485)</f>
        <v>0</v>
      </c>
      <c r="AA485" s="93">
        <f>SUM('3:4'!AA485)</f>
        <v>0</v>
      </c>
      <c r="AB485" s="360">
        <v>1.79</v>
      </c>
      <c r="AC485" s="271">
        <f t="shared" si="200"/>
        <v>0</v>
      </c>
      <c r="AD485" s="25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01"/>
      <c r="B486" s="64" t="s">
        <v>348</v>
      </c>
      <c r="C486" s="188" t="s">
        <v>376</v>
      </c>
      <c r="D486" s="17"/>
      <c r="E486" s="17"/>
      <c r="F486" s="6"/>
      <c r="G486" s="93">
        <f>SUM('3:4'!G486)</f>
        <v>0</v>
      </c>
      <c r="H486" s="298">
        <f t="shared" si="201"/>
        <v>0</v>
      </c>
      <c r="I486" s="93">
        <f>SUM('3:4'!I486)</f>
        <v>0</v>
      </c>
      <c r="J486" s="31"/>
      <c r="K486" s="35"/>
      <c r="L486" s="87"/>
      <c r="M486" s="36"/>
      <c r="N486" s="31"/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/>
      <c r="W486" s="33"/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60"/>
      <c r="AC486" s="271">
        <f t="shared" si="200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01">
        <v>30700001</v>
      </c>
      <c r="B487" s="191" t="s">
        <v>359</v>
      </c>
      <c r="C487" s="242"/>
      <c r="D487" s="17"/>
      <c r="E487" s="17"/>
      <c r="F487" s="6"/>
      <c r="G487" s="93">
        <f>SUM('3:4'!G487)</f>
        <v>0</v>
      </c>
      <c r="H487" s="298">
        <f t="shared" si="201"/>
        <v>0</v>
      </c>
      <c r="I487" s="93">
        <f>SUM('3:4'!I487)</f>
        <v>0</v>
      </c>
      <c r="J487" s="31"/>
      <c r="K487" s="35"/>
      <c r="L487" s="87">
        <v>6</v>
      </c>
      <c r="M487" s="36"/>
      <c r="N487" s="31"/>
      <c r="O487" s="93">
        <f>SUM('3:4'!O487)</f>
        <v>0</v>
      </c>
      <c r="P487" s="93">
        <f>SUM('3:4'!P487)</f>
        <v>0</v>
      </c>
      <c r="Q487" s="93">
        <f>SUM('3:4'!Q487)</f>
        <v>0</v>
      </c>
      <c r="R487" s="93">
        <f>SUM('3:4'!R487)</f>
        <v>0</v>
      </c>
      <c r="S487" s="93">
        <f>SUM('3:4'!S487)</f>
        <v>0</v>
      </c>
      <c r="T487" s="93">
        <f>SUM('3:4'!T487)</f>
        <v>0</v>
      </c>
      <c r="U487" s="93">
        <f>SUM('3:4'!U487)</f>
        <v>0</v>
      </c>
      <c r="V487" s="206"/>
      <c r="W487" s="33"/>
      <c r="X487" s="93">
        <f>SUM('3:4'!X487)</f>
        <v>0</v>
      </c>
      <c r="Y487" s="93">
        <f>SUM('3:4'!Y487)</f>
        <v>0</v>
      </c>
      <c r="Z487" s="93">
        <f>SUM('3:4'!Z487)</f>
        <v>0</v>
      </c>
      <c r="AA487" s="93">
        <f>SUM('3:4'!AA487)</f>
        <v>0</v>
      </c>
      <c r="AB487" s="360">
        <v>1.92</v>
      </c>
      <c r="AC487" s="271">
        <f t="shared" si="200"/>
        <v>0</v>
      </c>
      <c r="AD487" s="251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24"/>
      <c r="B488" s="66" t="s">
        <v>104</v>
      </c>
      <c r="C488" s="242" t="s">
        <v>53</v>
      </c>
      <c r="D488" s="17">
        <v>6.04</v>
      </c>
      <c r="E488" s="17"/>
      <c r="F488" s="6"/>
      <c r="G488" s="93">
        <f>SUM('3:4'!G488)</f>
        <v>0</v>
      </c>
      <c r="H488" s="298">
        <f t="shared" si="201"/>
        <v>0</v>
      </c>
      <c r="I488" s="93">
        <f>SUM('3:4'!I488)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2" si="204">SUM(X488:AA488)</f>
        <v>0</v>
      </c>
      <c r="W488" s="33" t="str">
        <f t="shared" ref="W488:W492" si="205">IF(ISERROR(V488/G488),"",V488/G488)</f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60">
        <v>1.73</v>
      </c>
      <c r="AC488" s="271">
        <f t="shared" si="200"/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24">
        <v>30700019</v>
      </c>
      <c r="B489" s="66" t="s">
        <v>104</v>
      </c>
      <c r="C489" s="242" t="s">
        <v>60</v>
      </c>
      <c r="D489" s="17">
        <v>6.04</v>
      </c>
      <c r="E489" s="17"/>
      <c r="F489" s="6"/>
      <c r="G489" s="93">
        <f>SUM('3:4'!G489)</f>
        <v>0</v>
      </c>
      <c r="H489" s="298">
        <f t="shared" si="201"/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2"/>
        <v>0</v>
      </c>
      <c r="N489" s="31">
        <f t="shared" si="203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4"/>
        <v>0</v>
      </c>
      <c r="W489" s="33" t="str">
        <f t="shared" si="20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60">
        <v>1.73</v>
      </c>
      <c r="AC489" s="271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07">
        <v>30601015</v>
      </c>
      <c r="B490" s="283" t="s">
        <v>443</v>
      </c>
      <c r="C490" s="291" t="s">
        <v>53</v>
      </c>
      <c r="D490" s="17"/>
      <c r="E490" s="17"/>
      <c r="F490" s="6"/>
      <c r="G490" s="93">
        <f>SUM('3:4'!G490)</f>
        <v>0</v>
      </c>
      <c r="H490" s="298">
        <f t="shared" si="201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360">
        <v>1.73</v>
      </c>
      <c r="AC490" s="271">
        <f t="shared" si="200"/>
        <v>0</v>
      </c>
      <c r="AD490" s="292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07">
        <v>30101016</v>
      </c>
      <c r="B491" s="283" t="s">
        <v>443</v>
      </c>
      <c r="C491" s="291" t="s">
        <v>60</v>
      </c>
      <c r="D491" s="17"/>
      <c r="E491" s="17"/>
      <c r="F491" s="6"/>
      <c r="G491" s="93">
        <f>SUM('3:4'!G491)</f>
        <v>0</v>
      </c>
      <c r="H491" s="298">
        <f t="shared" si="201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360">
        <v>1.73</v>
      </c>
      <c r="AC491" s="271">
        <f t="shared" si="200"/>
        <v>0</v>
      </c>
      <c r="AD491" s="292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SUM('3:4'!G492)</f>
        <v>0</v>
      </c>
      <c r="H492" s="298">
        <f t="shared" si="201"/>
        <v>0</v>
      </c>
      <c r="I492" s="93">
        <f>SUM('3:4'!I492)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si="202"/>
        <v>0</v>
      </c>
      <c r="N492" s="31">
        <f t="shared" si="203"/>
        <v>0</v>
      </c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>
        <f t="shared" si="204"/>
        <v>0</v>
      </c>
      <c r="W492" s="33" t="str">
        <f t="shared" si="205"/>
        <v/>
      </c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60">
        <v>1.27</v>
      </c>
      <c r="AC492" s="271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SUM('3:4'!G493)</f>
        <v>0</v>
      </c>
      <c r="H493" s="298">
        <f t="shared" si="201"/>
        <v>0</v>
      </c>
      <c r="I493" s="93">
        <f>SUM('3:4'!I493)</f>
        <v>0</v>
      </c>
      <c r="J493" s="31"/>
      <c r="K493" s="35"/>
      <c r="L493" s="87"/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60"/>
      <c r="AC493" s="271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01">
        <v>30700015</v>
      </c>
      <c r="B494" s="296" t="s">
        <v>159</v>
      </c>
      <c r="C494" s="16"/>
      <c r="D494" s="17">
        <v>4.5</v>
      </c>
      <c r="E494" s="17"/>
      <c r="F494" s="6"/>
      <c r="G494" s="93">
        <f>SUM('3:4'!G494)</f>
        <v>0</v>
      </c>
      <c r="H494" s="298">
        <f t="shared" si="201"/>
        <v>0</v>
      </c>
      <c r="I494" s="93">
        <f>SUM('3:4'!I494)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360"/>
      <c r="AC494" s="271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01">
        <v>30700012</v>
      </c>
      <c r="B495" s="296" t="s">
        <v>160</v>
      </c>
      <c r="C495" s="16"/>
      <c r="D495" s="17">
        <v>4.5</v>
      </c>
      <c r="E495" s="17"/>
      <c r="F495" s="6"/>
      <c r="G495" s="93">
        <f>SUM('3:4'!G495)</f>
        <v>0</v>
      </c>
      <c r="H495" s="298">
        <f t="shared" si="201"/>
        <v>0</v>
      </c>
      <c r="I495" s="93">
        <f>SUM('3:4'!I495)</f>
        <v>0</v>
      </c>
      <c r="J495" s="31"/>
      <c r="K495" s="35"/>
      <c r="L495" s="87"/>
      <c r="M495" s="36"/>
      <c r="N495" s="31"/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/>
      <c r="W495" s="33"/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60"/>
      <c r="AC495" s="271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22"/>
      <c r="B496" s="244"/>
      <c r="C496" s="16"/>
      <c r="D496" s="17"/>
      <c r="E496" s="17"/>
      <c r="F496" s="6"/>
      <c r="G496" s="93">
        <f>SUM('3:4'!G496)</f>
        <v>0</v>
      </c>
      <c r="H496" s="298">
        <f t="shared" si="201"/>
        <v>0</v>
      </c>
      <c r="I496" s="93">
        <f>SUM('3:4'!I496)</f>
        <v>0</v>
      </c>
      <c r="J496" s="31"/>
      <c r="K496" s="35"/>
      <c r="L496" s="87"/>
      <c r="M496" s="36"/>
      <c r="N496" s="31"/>
      <c r="O496" s="93">
        <f>SUM('3:4'!O496)</f>
        <v>0</v>
      </c>
      <c r="P496" s="93">
        <f>SUM('3:4'!P496)</f>
        <v>0</v>
      </c>
      <c r="Q496" s="93">
        <f>SUM('3:4'!Q496)</f>
        <v>0</v>
      </c>
      <c r="R496" s="93">
        <f>SUM('3:4'!R496)</f>
        <v>0</v>
      </c>
      <c r="S496" s="93">
        <f>SUM('3:4'!S496)</f>
        <v>0</v>
      </c>
      <c r="T496" s="93">
        <f>SUM('3:4'!T496)</f>
        <v>0</v>
      </c>
      <c r="U496" s="93">
        <f>SUM('3:4'!U496)</f>
        <v>0</v>
      </c>
      <c r="V496" s="206"/>
      <c r="W496" s="33"/>
      <c r="X496" s="93">
        <f>SUM('3:4'!X496)</f>
        <v>0</v>
      </c>
      <c r="Y496" s="93">
        <f>SUM('3:4'!Y496)</f>
        <v>0</v>
      </c>
      <c r="Z496" s="93">
        <f>SUM('3:4'!Z496)</f>
        <v>0</v>
      </c>
      <c r="AA496" s="93">
        <f>SUM('3:4'!AA496)</f>
        <v>0</v>
      </c>
      <c r="AB496" s="73"/>
      <c r="AC496" s="271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593" t="s">
        <v>106</v>
      </c>
      <c r="B497" s="594"/>
      <c r="C497" s="243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06">SUM(M482:M492)</f>
        <v>0</v>
      </c>
      <c r="N497" s="20">
        <f t="shared" si="206"/>
        <v>0</v>
      </c>
      <c r="O497" s="91">
        <f t="shared" si="206"/>
        <v>0</v>
      </c>
      <c r="P497" s="91">
        <f t="shared" si="206"/>
        <v>0</v>
      </c>
      <c r="Q497" s="91">
        <f t="shared" si="206"/>
        <v>0</v>
      </c>
      <c r="R497" s="91">
        <f t="shared" si="206"/>
        <v>0</v>
      </c>
      <c r="S497" s="92">
        <f t="shared" si="206"/>
        <v>0</v>
      </c>
      <c r="T497" s="91">
        <f t="shared" si="206"/>
        <v>0</v>
      </c>
      <c r="U497" s="91">
        <f t="shared" si="206"/>
        <v>0</v>
      </c>
      <c r="V497" s="206">
        <f t="shared" si="206"/>
        <v>0</v>
      </c>
      <c r="W497" s="33" t="str">
        <f t="shared" ref="W497:W498" si="207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91">
        <f>SUM(AC482:AC496)</f>
        <v>0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595" t="s">
        <v>108</v>
      </c>
      <c r="B498" s="596"/>
      <c r="C498" s="596"/>
      <c r="D498" s="596"/>
      <c r="E498" s="596"/>
      <c r="F498" s="597"/>
      <c r="G498" s="193">
        <f>SUM(G364,G422,G457,G473,G481,G497)</f>
        <v>0</v>
      </c>
      <c r="H498" s="193">
        <f>SUM(H364,H422,H457,H473,H481,H497)</f>
        <v>0</v>
      </c>
      <c r="I498" s="193">
        <f>SUM(I364,I422,I457,I473,I481,I497)</f>
        <v>0</v>
      </c>
      <c r="J498" s="52" t="str">
        <f t="array" ref="J498">IF(ISERROR(G498/I498),"",G498/I498)</f>
        <v/>
      </c>
      <c r="K498" s="193">
        <f>SUM(K364,K422,K457,K473,K481,K497)</f>
        <v>0</v>
      </c>
      <c r="L498" s="52" t="str">
        <f>IF(ISERROR(G498/K498),"",G498/K498)</f>
        <v/>
      </c>
      <c r="M498" s="193">
        <f t="shared" ref="M498:V498" si="208">SUM(M364,M422,M457,M473,M481,M497)</f>
        <v>0</v>
      </c>
      <c r="N498" s="193">
        <f t="shared" si="208"/>
        <v>0</v>
      </c>
      <c r="O498" s="193">
        <f t="shared" si="208"/>
        <v>0</v>
      </c>
      <c r="P498" s="193">
        <f t="shared" si="208"/>
        <v>0</v>
      </c>
      <c r="Q498" s="193">
        <f t="shared" si="208"/>
        <v>0</v>
      </c>
      <c r="R498" s="193">
        <f t="shared" si="208"/>
        <v>0</v>
      </c>
      <c r="S498" s="193">
        <f t="shared" si="208"/>
        <v>0</v>
      </c>
      <c r="T498" s="193">
        <f t="shared" si="208"/>
        <v>0</v>
      </c>
      <c r="U498" s="193">
        <f t="shared" si="208"/>
        <v>0</v>
      </c>
      <c r="V498" s="193">
        <f t="shared" si="208"/>
        <v>0</v>
      </c>
      <c r="W498" s="78" t="str">
        <f t="shared" si="207"/>
        <v/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1"/>
      <c r="AC498" s="273">
        <f>SUM(AC364,AC422,AC457,AC473,AC481,AC497)</f>
        <v>0</v>
      </c>
      <c r="AD498" s="251"/>
      <c r="AE498" s="77"/>
      <c r="AF498" s="77"/>
      <c r="AG498" s="77"/>
      <c r="AH498" s="77"/>
      <c r="AI498" s="57"/>
      <c r="AJ498" s="57"/>
      <c r="AK498" s="57"/>
      <c r="AL498" s="598"/>
      <c r="AM498" s="598"/>
      <c r="AN498" s="598"/>
      <c r="AO498" s="598"/>
      <c r="AP498" s="598"/>
      <c r="AQ498" s="598"/>
      <c r="AR498" s="598"/>
      <c r="AS498" s="598"/>
      <c r="AT498" s="598"/>
      <c r="AU498" s="598"/>
      <c r="AV498" s="598"/>
      <c r="AW498" s="598"/>
      <c r="AX498" s="598"/>
      <c r="AY498" s="598"/>
      <c r="AZ498" s="598"/>
      <c r="BA498" s="598"/>
    </row>
    <row r="499" spans="1:53">
      <c r="G499" s="274">
        <f>+G498+G161+G329</f>
        <v>5797</v>
      </c>
      <c r="H499" s="100" t="s">
        <v>165</v>
      </c>
      <c r="J499" s="101">
        <f>+G457+G289+G121</f>
        <v>2150</v>
      </c>
      <c r="K499" s="101">
        <f>+H457+H289+H121</f>
        <v>4165.8899999999994</v>
      </c>
      <c r="L499" s="101">
        <f>+I457+I289+I121</f>
        <v>338.3</v>
      </c>
      <c r="M499" s="50">
        <f>+J499/L499</f>
        <v>6.3553059414720661</v>
      </c>
      <c r="AC499" s="274">
        <f>+AC498+AC161+AC329</f>
        <v>6103.0499999999993</v>
      </c>
    </row>
    <row r="500" spans="1:53">
      <c r="G500" s="277"/>
      <c r="H500" s="100"/>
      <c r="J500" s="101"/>
      <c r="K500" s="101"/>
      <c r="L500" s="101"/>
      <c r="M500" s="50"/>
      <c r="AB500" s="277"/>
    </row>
    <row r="501" spans="1:53">
      <c r="D501" s="276"/>
      <c r="H501" s="100"/>
      <c r="J501" s="101"/>
      <c r="K501" s="101"/>
      <c r="L501" s="101"/>
      <c r="M501" s="50"/>
      <c r="AC501" s="278"/>
    </row>
    <row r="502" spans="1:53">
      <c r="J502" s="101"/>
      <c r="K502" s="101"/>
      <c r="L502" s="101"/>
      <c r="M502" s="50"/>
    </row>
    <row r="505" spans="1:53">
      <c r="H505" s="100"/>
      <c r="K505" s="101"/>
      <c r="L505" s="101"/>
      <c r="M505" s="102"/>
    </row>
    <row r="506" spans="1:53">
      <c r="H506" s="100"/>
      <c r="K506" s="101"/>
      <c r="L506" s="101"/>
      <c r="M506" s="102"/>
    </row>
    <row r="507" spans="1:53">
      <c r="H507" s="100"/>
      <c r="K507" s="101"/>
      <c r="L507" s="101"/>
      <c r="M507" s="102"/>
    </row>
    <row r="508" spans="1:53">
      <c r="H508" s="100"/>
      <c r="K508" s="101"/>
      <c r="L508" s="101"/>
      <c r="M508" s="102"/>
    </row>
    <row r="509" spans="1:53">
      <c r="H509" s="100" t="s">
        <v>167</v>
      </c>
      <c r="J509" s="46">
        <f>+G160</f>
        <v>216</v>
      </c>
      <c r="K509" s="101">
        <f>+H160</f>
        <v>950.40000000000009</v>
      </c>
      <c r="L509" s="101">
        <f>+I160</f>
        <v>60.5</v>
      </c>
      <c r="M509" s="102">
        <f>+J509/L509</f>
        <v>3.5702479338842976</v>
      </c>
    </row>
    <row r="510" spans="1:53">
      <c r="J510" s="46">
        <f>+B168</f>
        <v>1966</v>
      </c>
      <c r="M510" s="102"/>
    </row>
    <row r="511" spans="1:53">
      <c r="M511" s="102"/>
    </row>
    <row r="512" spans="1:53">
      <c r="H512" s="100" t="s">
        <v>163</v>
      </c>
      <c r="J512" s="46">
        <f>+G196</f>
        <v>0</v>
      </c>
      <c r="K512" s="101">
        <f>+H196</f>
        <v>0</v>
      </c>
      <c r="L512" s="101">
        <f>+I196</f>
        <v>0</v>
      </c>
      <c r="M512" s="102" t="e">
        <f>+J512/L512</f>
        <v>#DIV/0!</v>
      </c>
    </row>
    <row r="513" spans="7:13">
      <c r="H513" s="100" t="s">
        <v>164</v>
      </c>
      <c r="J513" s="46">
        <f>+G254</f>
        <v>0</v>
      </c>
      <c r="K513" s="101">
        <f>+H254</f>
        <v>0</v>
      </c>
      <c r="L513" s="101">
        <f>+I254</f>
        <v>0</v>
      </c>
      <c r="M513" s="102" t="e">
        <f>+J513/L513</f>
        <v>#DIV/0!</v>
      </c>
    </row>
    <row r="514" spans="7:13">
      <c r="H514" s="100" t="s">
        <v>165</v>
      </c>
      <c r="J514" s="46">
        <f>+G289</f>
        <v>1594</v>
      </c>
      <c r="K514" s="101">
        <f>+H289</f>
        <v>1375.33</v>
      </c>
      <c r="L514" s="101">
        <f>+I289</f>
        <v>310.8</v>
      </c>
      <c r="M514" s="102">
        <f>+J514/L514</f>
        <v>5.1287001287001281</v>
      </c>
    </row>
    <row r="515" spans="7:13">
      <c r="H515" s="100" t="s">
        <v>166</v>
      </c>
      <c r="J515" s="46">
        <f>+G305</f>
        <v>0</v>
      </c>
      <c r="K515" s="101">
        <f>+H305</f>
        <v>0</v>
      </c>
      <c r="L515" s="101">
        <f>+I305</f>
        <v>0</v>
      </c>
      <c r="M515" s="102" t="e">
        <f>+J515/L515</f>
        <v>#DIV/0!</v>
      </c>
    </row>
    <row r="516" spans="7:13">
      <c r="H516" s="100" t="s">
        <v>167</v>
      </c>
      <c r="J516" s="46">
        <f>+G328</f>
        <v>521</v>
      </c>
      <c r="K516" s="101">
        <f>+H328</f>
        <v>3237.6000000000004</v>
      </c>
      <c r="L516" s="101">
        <f>+I328</f>
        <v>176.5</v>
      </c>
      <c r="M516" s="102">
        <f>+J516/L516</f>
        <v>2.951841359773371</v>
      </c>
    </row>
    <row r="517" spans="7:13">
      <c r="G517" t="s">
        <v>170</v>
      </c>
      <c r="J517" s="46">
        <f>+B336</f>
        <v>3831</v>
      </c>
      <c r="K517" s="101"/>
      <c r="L517" s="101"/>
      <c r="M517" s="102"/>
    </row>
    <row r="518" spans="7:13">
      <c r="H518" s="100" t="s">
        <v>163</v>
      </c>
      <c r="J518" s="46">
        <f>+G364</f>
        <v>0</v>
      </c>
      <c r="K518" s="101">
        <f>+H364</f>
        <v>0</v>
      </c>
      <c r="L518" s="101">
        <f>+I364</f>
        <v>0</v>
      </c>
      <c r="M518" s="102" t="e">
        <f>+J518/L518</f>
        <v>#DIV/0!</v>
      </c>
    </row>
    <row r="519" spans="7:13">
      <c r="H519" s="100" t="s">
        <v>164</v>
      </c>
      <c r="J519" s="46">
        <f>+G422</f>
        <v>0</v>
      </c>
      <c r="K519" s="101">
        <f>+H422</f>
        <v>0</v>
      </c>
      <c r="L519" s="101">
        <f>+I422</f>
        <v>0</v>
      </c>
      <c r="M519" s="102" t="e">
        <f>+J519/L519</f>
        <v>#DIV/0!</v>
      </c>
    </row>
    <row r="520" spans="7:13">
      <c r="H520" s="100" t="s">
        <v>165</v>
      </c>
      <c r="J520" s="46">
        <f>+G457</f>
        <v>0</v>
      </c>
      <c r="K520" s="101">
        <f>+H457</f>
        <v>0</v>
      </c>
      <c r="L520" s="101">
        <f>+I457</f>
        <v>0</v>
      </c>
      <c r="M520" s="102" t="e">
        <f>+J520/L520</f>
        <v>#DIV/0!</v>
      </c>
    </row>
    <row r="521" spans="7:13">
      <c r="H521" s="100" t="s">
        <v>166</v>
      </c>
      <c r="J521" s="46">
        <f>+G473</f>
        <v>0</v>
      </c>
      <c r="K521" s="101">
        <f>+H473</f>
        <v>0</v>
      </c>
      <c r="L521" s="101">
        <f>+I473</f>
        <v>0</v>
      </c>
      <c r="M521" s="102" t="e">
        <f>+J521/L521</f>
        <v>#DIV/0!</v>
      </c>
    </row>
    <row r="522" spans="7:13">
      <c r="H522" s="100" t="s">
        <v>167</v>
      </c>
      <c r="J522" s="46">
        <f>+G497</f>
        <v>0</v>
      </c>
      <c r="K522" s="101">
        <f>+H497</f>
        <v>0</v>
      </c>
      <c r="L522" s="101">
        <f>+I497</f>
        <v>0</v>
      </c>
      <c r="M522" s="102" t="e">
        <f>+J522/L522</f>
        <v>#DIV/0!</v>
      </c>
    </row>
    <row r="523" spans="7:13">
      <c r="J523" s="46" t="e">
        <f>+#REF!</f>
        <v>#REF!</v>
      </c>
    </row>
  </sheetData>
  <mergeCells count="350"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174" activePane="bottomRight" state="frozen"/>
      <selection activeCell="M322" sqref="M322"/>
      <selection pane="topRight" activeCell="M322" sqref="M322"/>
      <selection pane="bottomLeft" activeCell="M322" sqref="M322"/>
      <selection pane="bottomRight" activeCell="G316" sqref="G31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385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374" t="s">
        <v>178</v>
      </c>
      <c r="C7" s="126" t="s">
        <v>179</v>
      </c>
      <c r="D7" s="108">
        <v>5.03</v>
      </c>
      <c r="E7" s="108"/>
      <c r="F7" s="127"/>
      <c r="G7" s="128"/>
      <c r="H7" s="37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3"/>
      <c r="P7" s="383"/>
      <c r="Q7" s="383"/>
      <c r="R7" s="383"/>
      <c r="S7" s="383"/>
      <c r="T7" s="383"/>
      <c r="U7" s="38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3"/>
      <c r="Q8" s="383"/>
      <c r="R8" s="383"/>
      <c r="S8" s="383"/>
      <c r="T8" s="383"/>
      <c r="U8" s="38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3"/>
      <c r="P9" s="383"/>
      <c r="Q9" s="383"/>
      <c r="R9" s="383"/>
      <c r="S9" s="383"/>
      <c r="T9" s="383"/>
      <c r="U9" s="38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3"/>
      <c r="P10" s="383"/>
      <c r="Q10" s="383"/>
      <c r="R10" s="383"/>
      <c r="S10" s="383"/>
      <c r="T10" s="383"/>
      <c r="U10" s="38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3"/>
      <c r="P11" s="383"/>
      <c r="Q11" s="383"/>
      <c r="R11" s="383"/>
      <c r="S11" s="383"/>
      <c r="T11" s="383"/>
      <c r="U11" s="38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3"/>
      <c r="P12" s="383"/>
      <c r="Q12" s="383"/>
      <c r="R12" s="383"/>
      <c r="S12" s="383"/>
      <c r="T12" s="383"/>
      <c r="U12" s="38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3"/>
      <c r="P13" s="383"/>
      <c r="Q13" s="383"/>
      <c r="R13" s="383"/>
      <c r="S13" s="383"/>
      <c r="T13" s="383"/>
      <c r="U13" s="38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3"/>
      <c r="P14" s="383"/>
      <c r="Q14" s="383"/>
      <c r="R14" s="383"/>
      <c r="S14" s="383"/>
      <c r="T14" s="383"/>
      <c r="U14" s="38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5">
        <f t="shared" si="0"/>
        <v>0</v>
      </c>
      <c r="I15" s="37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3"/>
      <c r="P15" s="383"/>
      <c r="Q15" s="383"/>
      <c r="R15" s="383"/>
      <c r="S15" s="383"/>
      <c r="T15" s="383"/>
      <c r="U15" s="38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5">
        <f t="shared" si="0"/>
        <v>0</v>
      </c>
      <c r="I16" s="37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3"/>
      <c r="P16" s="383"/>
      <c r="Q16" s="383"/>
      <c r="R16" s="383"/>
      <c r="S16" s="383"/>
      <c r="T16" s="383"/>
      <c r="U16" s="38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3"/>
      <c r="P17" s="383"/>
      <c r="Q17" s="383"/>
      <c r="R17" s="383"/>
      <c r="S17" s="383"/>
      <c r="T17" s="383"/>
      <c r="U17" s="38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3"/>
      <c r="P18" s="383"/>
      <c r="Q18" s="383"/>
      <c r="R18" s="383"/>
      <c r="S18" s="383"/>
      <c r="T18" s="383"/>
      <c r="U18" s="383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3"/>
      <c r="P19" s="383"/>
      <c r="Q19" s="383"/>
      <c r="R19" s="383"/>
      <c r="S19" s="383"/>
      <c r="T19" s="383"/>
      <c r="U19" s="383"/>
      <c r="V19" s="132">
        <f t="shared" ref="V19:V21" si="5">SUM(X19:AA19)</f>
        <v>0</v>
      </c>
      <c r="W19" s="3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3"/>
      <c r="P20" s="383"/>
      <c r="Q20" s="383"/>
      <c r="R20" s="383"/>
      <c r="S20" s="383"/>
      <c r="T20" s="383"/>
      <c r="U20" s="38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3"/>
      <c r="P21" s="383"/>
      <c r="Q21" s="383"/>
      <c r="R21" s="383"/>
      <c r="S21" s="383"/>
      <c r="T21" s="383"/>
      <c r="U21" s="38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1" t="s">
        <v>190</v>
      </c>
      <c r="D22" s="108">
        <v>4.8</v>
      </c>
      <c r="E22" s="108"/>
      <c r="F22" s="127"/>
      <c r="G22" s="128"/>
      <c r="H22" s="37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3"/>
      <c r="P22" s="383"/>
      <c r="Q22" s="383"/>
      <c r="R22" s="383"/>
      <c r="S22" s="383"/>
      <c r="T22" s="383"/>
      <c r="U22" s="38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1" t="s">
        <v>187</v>
      </c>
      <c r="D23" s="108">
        <v>4.8</v>
      </c>
      <c r="E23" s="108"/>
      <c r="F23" s="127"/>
      <c r="G23" s="128"/>
      <c r="H23" s="37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3"/>
      <c r="P23" s="383"/>
      <c r="Q23" s="383"/>
      <c r="R23" s="383"/>
      <c r="S23" s="383"/>
      <c r="T23" s="383"/>
      <c r="U23" s="38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1" t="s">
        <v>179</v>
      </c>
      <c r="D24" s="108">
        <v>4.8</v>
      </c>
      <c r="E24" s="108"/>
      <c r="F24" s="127"/>
      <c r="G24" s="128"/>
      <c r="H24" s="37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3"/>
      <c r="P24" s="383"/>
      <c r="Q24" s="383"/>
      <c r="R24" s="383"/>
      <c r="S24" s="383"/>
      <c r="T24" s="383"/>
      <c r="U24" s="38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1" t="s">
        <v>199</v>
      </c>
      <c r="D25" s="108">
        <v>4.8</v>
      </c>
      <c r="E25" s="108"/>
      <c r="F25" s="127"/>
      <c r="G25" s="128"/>
      <c r="H25" s="37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3"/>
      <c r="P25" s="383"/>
      <c r="Q25" s="383"/>
      <c r="R25" s="383"/>
      <c r="S25" s="383"/>
      <c r="T25" s="383"/>
      <c r="U25" s="38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3"/>
      <c r="P26" s="383"/>
      <c r="Q26" s="383"/>
      <c r="R26" s="383"/>
      <c r="S26" s="383"/>
      <c r="T26" s="383"/>
      <c r="U26" s="38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3"/>
      <c r="P27" s="383"/>
      <c r="Q27" s="383"/>
      <c r="R27" s="383"/>
      <c r="S27" s="383"/>
      <c r="T27" s="383"/>
      <c r="U27" s="38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96" t="s">
        <v>201</v>
      </c>
      <c r="B28" s="497"/>
      <c r="C28" s="38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74" t="s">
        <v>206</v>
      </c>
      <c r="C29" s="126" t="s">
        <v>199</v>
      </c>
      <c r="D29" s="108">
        <v>5.03</v>
      </c>
      <c r="E29" s="108"/>
      <c r="F29" s="127"/>
      <c r="G29" s="128"/>
      <c r="H29" s="37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9"/>
      <c r="P29" s="379"/>
      <c r="Q29" s="379"/>
      <c r="R29" s="379"/>
      <c r="S29" s="379"/>
      <c r="T29" s="379"/>
      <c r="U29" s="37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74" t="s">
        <v>425</v>
      </c>
      <c r="C30" s="187" t="s">
        <v>427</v>
      </c>
      <c r="D30" s="108">
        <v>5.03</v>
      </c>
      <c r="E30" s="108"/>
      <c r="F30" s="127"/>
      <c r="G30" s="128"/>
      <c r="H30" s="37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9"/>
      <c r="P30" s="379"/>
      <c r="Q30" s="379"/>
      <c r="R30" s="379"/>
      <c r="S30" s="379"/>
      <c r="T30" s="379"/>
      <c r="U30" s="37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74" t="s">
        <v>206</v>
      </c>
      <c r="C31" s="126" t="s">
        <v>186</v>
      </c>
      <c r="D31" s="108">
        <v>5.03</v>
      </c>
      <c r="E31" s="108"/>
      <c r="F31" s="127"/>
      <c r="G31" s="128"/>
      <c r="H31" s="37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9"/>
      <c r="P31" s="379"/>
      <c r="Q31" s="379"/>
      <c r="R31" s="379"/>
      <c r="S31" s="379"/>
      <c r="T31" s="379"/>
      <c r="U31" s="37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74" t="s">
        <v>206</v>
      </c>
      <c r="C32" s="126" t="s">
        <v>203</v>
      </c>
      <c r="D32" s="108">
        <v>5.03</v>
      </c>
      <c r="E32" s="108"/>
      <c r="F32" s="127"/>
      <c r="G32" s="128"/>
      <c r="H32" s="37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9"/>
      <c r="P32" s="379"/>
      <c r="Q32" s="379"/>
      <c r="R32" s="379"/>
      <c r="S32" s="379"/>
      <c r="T32" s="379"/>
      <c r="U32" s="37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74" t="s">
        <v>206</v>
      </c>
      <c r="C33" s="126" t="s">
        <v>207</v>
      </c>
      <c r="D33" s="108">
        <v>5.03</v>
      </c>
      <c r="E33" s="108"/>
      <c r="F33" s="127"/>
      <c r="G33" s="128"/>
      <c r="H33" s="37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9"/>
      <c r="P33" s="379"/>
      <c r="Q33" s="379"/>
      <c r="R33" s="379"/>
      <c r="S33" s="379"/>
      <c r="T33" s="379"/>
      <c r="U33" s="37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74" t="s">
        <v>414</v>
      </c>
      <c r="C34" s="187" t="s">
        <v>415</v>
      </c>
      <c r="D34" s="108">
        <v>5.03</v>
      </c>
      <c r="E34" s="108"/>
      <c r="F34" s="127"/>
      <c r="G34" s="128"/>
      <c r="H34" s="375">
        <f t="shared" si="11"/>
        <v>0</v>
      </c>
      <c r="I34" s="129"/>
      <c r="J34" s="130"/>
      <c r="K34" s="131"/>
      <c r="L34" s="129">
        <v>52</v>
      </c>
      <c r="M34" s="109"/>
      <c r="N34" s="130"/>
      <c r="O34" s="379"/>
      <c r="P34" s="379"/>
      <c r="Q34" s="379"/>
      <c r="R34" s="379"/>
      <c r="S34" s="379"/>
      <c r="T34" s="379"/>
      <c r="U34" s="37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74" t="s">
        <v>414</v>
      </c>
      <c r="C35" s="187" t="s">
        <v>416</v>
      </c>
      <c r="D35" s="108">
        <v>5.03</v>
      </c>
      <c r="E35" s="108"/>
      <c r="F35" s="127"/>
      <c r="G35" s="128"/>
      <c r="H35" s="375">
        <f t="shared" si="11"/>
        <v>0</v>
      </c>
      <c r="I35" s="129"/>
      <c r="J35" s="130"/>
      <c r="K35" s="131"/>
      <c r="L35" s="129">
        <v>52</v>
      </c>
      <c r="M35" s="109"/>
      <c r="N35" s="130"/>
      <c r="O35" s="379"/>
      <c r="P35" s="379"/>
      <c r="Q35" s="379"/>
      <c r="R35" s="379"/>
      <c r="S35" s="379"/>
      <c r="T35" s="379"/>
      <c r="U35" s="37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74" t="s">
        <v>414</v>
      </c>
      <c r="C36" s="187" t="s">
        <v>61</v>
      </c>
      <c r="D36" s="108">
        <v>5.03</v>
      </c>
      <c r="E36" s="108"/>
      <c r="F36" s="127"/>
      <c r="G36" s="128"/>
      <c r="H36" s="375">
        <f t="shared" si="11"/>
        <v>0</v>
      </c>
      <c r="I36" s="129"/>
      <c r="J36" s="130"/>
      <c r="K36" s="131"/>
      <c r="L36" s="129">
        <v>52</v>
      </c>
      <c r="M36" s="109"/>
      <c r="N36" s="130"/>
      <c r="O36" s="379"/>
      <c r="P36" s="379"/>
      <c r="Q36" s="379"/>
      <c r="R36" s="379"/>
      <c r="S36" s="379"/>
      <c r="T36" s="379"/>
      <c r="U36" s="37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74" t="s">
        <v>208</v>
      </c>
      <c r="C37" s="126" t="s">
        <v>179</v>
      </c>
      <c r="D37" s="108">
        <v>5.08</v>
      </c>
      <c r="E37" s="108"/>
      <c r="F37" s="127"/>
      <c r="G37" s="128"/>
      <c r="H37" s="37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9"/>
      <c r="P37" s="379"/>
      <c r="Q37" s="379"/>
      <c r="R37" s="379"/>
      <c r="S37" s="379"/>
      <c r="T37" s="379"/>
      <c r="U37" s="37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74" t="s">
        <v>208</v>
      </c>
      <c r="C38" s="126" t="s">
        <v>204</v>
      </c>
      <c r="D38" s="108">
        <v>5.08</v>
      </c>
      <c r="E38" s="108"/>
      <c r="F38" s="127"/>
      <c r="G38" s="128"/>
      <c r="H38" s="37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9"/>
      <c r="P38" s="379"/>
      <c r="Q38" s="379"/>
      <c r="R38" s="379"/>
      <c r="S38" s="379"/>
      <c r="T38" s="379"/>
      <c r="U38" s="37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74" t="s">
        <v>208</v>
      </c>
      <c r="C39" s="126" t="s">
        <v>205</v>
      </c>
      <c r="D39" s="108">
        <v>5.08</v>
      </c>
      <c r="E39" s="108"/>
      <c r="F39" s="127"/>
      <c r="G39" s="128"/>
      <c r="H39" s="37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9"/>
      <c r="P39" s="379"/>
      <c r="Q39" s="379"/>
      <c r="R39" s="379"/>
      <c r="S39" s="379"/>
      <c r="T39" s="379"/>
      <c r="U39" s="37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74" t="s">
        <v>208</v>
      </c>
      <c r="C40" s="126" t="s">
        <v>186</v>
      </c>
      <c r="D40" s="108">
        <v>5.08</v>
      </c>
      <c r="E40" s="108"/>
      <c r="F40" s="127"/>
      <c r="G40" s="128"/>
      <c r="H40" s="37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9"/>
      <c r="P40" s="379"/>
      <c r="Q40" s="379"/>
      <c r="R40" s="379"/>
      <c r="S40" s="379"/>
      <c r="T40" s="379"/>
      <c r="U40" s="37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74" t="s">
        <v>208</v>
      </c>
      <c r="C41" s="126" t="s">
        <v>203</v>
      </c>
      <c r="D41" s="108">
        <v>5.08</v>
      </c>
      <c r="E41" s="108"/>
      <c r="F41" s="127"/>
      <c r="G41" s="128"/>
      <c r="H41" s="37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9"/>
      <c r="P41" s="379"/>
      <c r="Q41" s="379"/>
      <c r="R41" s="379"/>
      <c r="S41" s="379"/>
      <c r="T41" s="379"/>
      <c r="U41" s="37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74" t="s">
        <v>208</v>
      </c>
      <c r="C42" s="126" t="s">
        <v>199</v>
      </c>
      <c r="D42" s="108">
        <v>5.08</v>
      </c>
      <c r="E42" s="108"/>
      <c r="F42" s="127"/>
      <c r="G42" s="128"/>
      <c r="H42" s="37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3"/>
      <c r="P42" s="383"/>
      <c r="Q42" s="383"/>
      <c r="R42" s="383"/>
      <c r="S42" s="383"/>
      <c r="T42" s="383"/>
      <c r="U42" s="38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74" t="s">
        <v>208</v>
      </c>
      <c r="C43" s="126" t="s">
        <v>187</v>
      </c>
      <c r="D43" s="108">
        <v>5.08</v>
      </c>
      <c r="E43" s="108"/>
      <c r="F43" s="127"/>
      <c r="G43" s="128"/>
      <c r="H43" s="37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9"/>
      <c r="P43" s="379"/>
      <c r="Q43" s="379"/>
      <c r="R43" s="379"/>
      <c r="S43" s="379"/>
      <c r="T43" s="379"/>
      <c r="U43" s="37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74" t="s">
        <v>208</v>
      </c>
      <c r="C44" s="126" t="s">
        <v>207</v>
      </c>
      <c r="D44" s="108">
        <v>5.08</v>
      </c>
      <c r="E44" s="108"/>
      <c r="F44" s="127"/>
      <c r="G44" s="128"/>
      <c r="H44" s="37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3"/>
      <c r="P44" s="383"/>
      <c r="Q44" s="383"/>
      <c r="R44" s="383"/>
      <c r="S44" s="383"/>
      <c r="T44" s="383"/>
      <c r="U44" s="38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74" t="s">
        <v>209</v>
      </c>
      <c r="C45" s="126" t="s">
        <v>194</v>
      </c>
      <c r="D45" s="108">
        <v>5.03</v>
      </c>
      <c r="E45" s="108"/>
      <c r="F45" s="127"/>
      <c r="G45" s="128"/>
      <c r="H45" s="37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9"/>
      <c r="P45" s="379"/>
      <c r="Q45" s="379"/>
      <c r="R45" s="379"/>
      <c r="S45" s="379"/>
      <c r="T45" s="379"/>
      <c r="U45" s="37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74" t="s">
        <v>209</v>
      </c>
      <c r="C46" s="126" t="s">
        <v>179</v>
      </c>
      <c r="D46" s="108">
        <v>5.03</v>
      </c>
      <c r="E46" s="108"/>
      <c r="F46" s="127"/>
      <c r="G46" s="128"/>
      <c r="H46" s="37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9"/>
      <c r="P46" s="379"/>
      <c r="Q46" s="379"/>
      <c r="R46" s="379"/>
      <c r="S46" s="379"/>
      <c r="T46" s="379"/>
      <c r="U46" s="37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74" t="s">
        <v>209</v>
      </c>
      <c r="C47" s="126" t="s">
        <v>195</v>
      </c>
      <c r="D47" s="108">
        <v>5.03</v>
      </c>
      <c r="E47" s="108"/>
      <c r="F47" s="127"/>
      <c r="G47" s="128"/>
      <c r="H47" s="37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9"/>
      <c r="P47" s="379"/>
      <c r="Q47" s="379"/>
      <c r="R47" s="379"/>
      <c r="S47" s="379"/>
      <c r="T47" s="379"/>
      <c r="U47" s="37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74" t="s">
        <v>209</v>
      </c>
      <c r="C48" s="126" t="s">
        <v>204</v>
      </c>
      <c r="D48" s="108">
        <v>5.03</v>
      </c>
      <c r="E48" s="108"/>
      <c r="F48" s="127"/>
      <c r="G48" s="128"/>
      <c r="H48" s="37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9"/>
      <c r="P48" s="379"/>
      <c r="Q48" s="379"/>
      <c r="R48" s="379"/>
      <c r="S48" s="379"/>
      <c r="T48" s="379"/>
      <c r="U48" s="37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74" t="s">
        <v>382</v>
      </c>
      <c r="C49" s="187" t="s">
        <v>383</v>
      </c>
      <c r="D49" s="108">
        <v>5.03</v>
      </c>
      <c r="E49" s="108"/>
      <c r="F49" s="127"/>
      <c r="G49" s="128"/>
      <c r="H49" s="37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9"/>
      <c r="P49" s="379"/>
      <c r="Q49" s="379"/>
      <c r="R49" s="379"/>
      <c r="S49" s="379"/>
      <c r="T49" s="379"/>
      <c r="U49" s="37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74" t="s">
        <v>382</v>
      </c>
      <c r="C50" s="187" t="s">
        <v>384</v>
      </c>
      <c r="D50" s="108">
        <v>5.03</v>
      </c>
      <c r="E50" s="108"/>
      <c r="F50" s="127"/>
      <c r="G50" s="128"/>
      <c r="H50" s="37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9"/>
      <c r="P50" s="379"/>
      <c r="Q50" s="379"/>
      <c r="R50" s="379"/>
      <c r="S50" s="379"/>
      <c r="T50" s="379"/>
      <c r="U50" s="37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74" t="s">
        <v>382</v>
      </c>
      <c r="C51" s="187" t="s">
        <v>389</v>
      </c>
      <c r="D51" s="108">
        <v>5.03</v>
      </c>
      <c r="E51" s="108"/>
      <c r="F51" s="127"/>
      <c r="G51" s="128"/>
      <c r="H51" s="37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9"/>
      <c r="P51" s="379"/>
      <c r="Q51" s="379"/>
      <c r="R51" s="379"/>
      <c r="S51" s="379"/>
      <c r="T51" s="379"/>
      <c r="U51" s="37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74" t="s">
        <v>382</v>
      </c>
      <c r="C52" s="187" t="s">
        <v>391</v>
      </c>
      <c r="D52" s="108">
        <v>5.03</v>
      </c>
      <c r="E52" s="108"/>
      <c r="F52" s="127"/>
      <c r="G52" s="128"/>
      <c r="H52" s="37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9"/>
      <c r="P52" s="379"/>
      <c r="Q52" s="379"/>
      <c r="R52" s="379"/>
      <c r="S52" s="379"/>
      <c r="T52" s="379"/>
      <c r="U52" s="37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74" t="s">
        <v>418</v>
      </c>
      <c r="C53" s="187" t="s">
        <v>364</v>
      </c>
      <c r="D53" s="108">
        <v>5.03</v>
      </c>
      <c r="E53" s="108"/>
      <c r="F53" s="127"/>
      <c r="G53" s="128"/>
      <c r="H53" s="37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9"/>
      <c r="P53" s="379"/>
      <c r="Q53" s="379"/>
      <c r="R53" s="379"/>
      <c r="S53" s="379"/>
      <c r="T53" s="379"/>
      <c r="U53" s="37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74" t="s">
        <v>418</v>
      </c>
      <c r="C54" s="187" t="s">
        <v>365</v>
      </c>
      <c r="D54" s="108">
        <v>5.03</v>
      </c>
      <c r="E54" s="108"/>
      <c r="F54" s="127"/>
      <c r="G54" s="128"/>
      <c r="H54" s="37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9"/>
      <c r="P54" s="379"/>
      <c r="Q54" s="379"/>
      <c r="R54" s="379"/>
      <c r="S54" s="379"/>
      <c r="T54" s="379"/>
      <c r="U54" s="37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74" t="s">
        <v>418</v>
      </c>
      <c r="C55" s="187" t="s">
        <v>366</v>
      </c>
      <c r="D55" s="108">
        <v>5.03</v>
      </c>
      <c r="E55" s="108"/>
      <c r="F55" s="127"/>
      <c r="G55" s="128"/>
      <c r="H55" s="37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9"/>
      <c r="P55" s="379"/>
      <c r="Q55" s="379"/>
      <c r="R55" s="379"/>
      <c r="S55" s="379"/>
      <c r="T55" s="379"/>
      <c r="U55" s="37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74" t="s">
        <v>418</v>
      </c>
      <c r="C56" s="187" t="s">
        <v>367</v>
      </c>
      <c r="D56" s="108">
        <v>5.03</v>
      </c>
      <c r="E56" s="108"/>
      <c r="F56" s="127"/>
      <c r="G56" s="128"/>
      <c r="H56" s="37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9"/>
      <c r="P56" s="379"/>
      <c r="Q56" s="379"/>
      <c r="R56" s="379"/>
      <c r="S56" s="379"/>
      <c r="T56" s="379"/>
      <c r="U56" s="37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3"/>
      <c r="P57" s="383"/>
      <c r="Q57" s="383"/>
      <c r="R57" s="383"/>
      <c r="S57" s="383"/>
      <c r="T57" s="383"/>
      <c r="U57" s="38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3"/>
      <c r="P58" s="383"/>
      <c r="Q58" s="383"/>
      <c r="R58" s="383"/>
      <c r="S58" s="383"/>
      <c r="T58" s="383"/>
      <c r="U58" s="38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3"/>
      <c r="P59" s="383"/>
      <c r="Q59" s="383"/>
      <c r="R59" s="383"/>
      <c r="S59" s="383"/>
      <c r="T59" s="383"/>
      <c r="U59" s="38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3"/>
      <c r="P60" s="383"/>
      <c r="Q60" s="383"/>
      <c r="R60" s="383"/>
      <c r="S60" s="383"/>
      <c r="T60" s="383"/>
      <c r="U60" s="38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3"/>
      <c r="P61" s="383"/>
      <c r="Q61" s="383"/>
      <c r="R61" s="383"/>
      <c r="S61" s="383"/>
      <c r="T61" s="383"/>
      <c r="U61" s="38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3"/>
      <c r="P62" s="383"/>
      <c r="Q62" s="383"/>
      <c r="R62" s="383"/>
      <c r="S62" s="383"/>
      <c r="T62" s="383"/>
      <c r="U62" s="38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3"/>
      <c r="P63" s="383"/>
      <c r="Q63" s="383"/>
      <c r="R63" s="383"/>
      <c r="S63" s="383"/>
      <c r="T63" s="383"/>
      <c r="U63" s="38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3"/>
      <c r="P64" s="383"/>
      <c r="Q64" s="383"/>
      <c r="R64" s="383"/>
      <c r="S64" s="383"/>
      <c r="T64" s="383"/>
      <c r="U64" s="38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3"/>
      <c r="P65" s="383"/>
      <c r="Q65" s="383"/>
      <c r="R65" s="383"/>
      <c r="S65" s="383"/>
      <c r="T65" s="383"/>
      <c r="U65" s="38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3"/>
      <c r="P66" s="383"/>
      <c r="Q66" s="383"/>
      <c r="R66" s="383"/>
      <c r="S66" s="383"/>
      <c r="T66" s="383"/>
      <c r="U66" s="38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37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3"/>
      <c r="P67" s="383"/>
      <c r="Q67" s="383"/>
      <c r="R67" s="383"/>
      <c r="S67" s="383"/>
      <c r="T67" s="383"/>
      <c r="U67" s="38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3"/>
      <c r="P68" s="383"/>
      <c r="Q68" s="383"/>
      <c r="R68" s="383"/>
      <c r="S68" s="383"/>
      <c r="T68" s="383"/>
      <c r="U68" s="38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3"/>
      <c r="P69" s="383"/>
      <c r="Q69" s="383"/>
      <c r="R69" s="383"/>
      <c r="S69" s="383"/>
      <c r="T69" s="383"/>
      <c r="U69" s="38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3"/>
      <c r="P70" s="383"/>
      <c r="Q70" s="383"/>
      <c r="R70" s="383"/>
      <c r="S70" s="383"/>
      <c r="T70" s="383"/>
      <c r="U70" s="38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5">
        <f t="shared" si="11"/>
        <v>0</v>
      </c>
      <c r="I71" s="129"/>
      <c r="J71" s="130"/>
      <c r="K71" s="131"/>
      <c r="L71" s="129"/>
      <c r="M71" s="109"/>
      <c r="N71" s="130"/>
      <c r="O71" s="383"/>
      <c r="P71" s="383"/>
      <c r="Q71" s="383"/>
      <c r="R71" s="383"/>
      <c r="S71" s="383"/>
      <c r="T71" s="383"/>
      <c r="U71" s="38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3"/>
      <c r="P72" s="383"/>
      <c r="Q72" s="383"/>
      <c r="R72" s="383"/>
      <c r="S72" s="383"/>
      <c r="T72" s="383"/>
      <c r="U72" s="38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3"/>
      <c r="P73" s="383"/>
      <c r="Q73" s="383"/>
      <c r="R73" s="383"/>
      <c r="S73" s="383"/>
      <c r="T73" s="383"/>
      <c r="U73" s="38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3"/>
      <c r="P74" s="383"/>
      <c r="Q74" s="383"/>
      <c r="R74" s="383"/>
      <c r="S74" s="383"/>
      <c r="T74" s="383"/>
      <c r="U74" s="38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3"/>
      <c r="P75" s="383"/>
      <c r="Q75" s="383"/>
      <c r="R75" s="383"/>
      <c r="S75" s="383"/>
      <c r="T75" s="383"/>
      <c r="U75" s="38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3"/>
      <c r="P76" s="383"/>
      <c r="Q76" s="383"/>
      <c r="R76" s="383"/>
      <c r="S76" s="383"/>
      <c r="T76" s="383"/>
      <c r="U76" s="38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3"/>
      <c r="P77" s="383"/>
      <c r="Q77" s="383"/>
      <c r="R77" s="383"/>
      <c r="S77" s="383"/>
      <c r="T77" s="383"/>
      <c r="U77" s="38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3"/>
      <c r="P78" s="383"/>
      <c r="Q78" s="383"/>
      <c r="R78" s="383"/>
      <c r="S78" s="383"/>
      <c r="T78" s="383"/>
      <c r="U78" s="38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3"/>
      <c r="P79" s="383"/>
      <c r="Q79" s="383"/>
      <c r="R79" s="383"/>
      <c r="S79" s="383"/>
      <c r="T79" s="383"/>
      <c r="U79" s="38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3"/>
      <c r="P80" s="383"/>
      <c r="Q80" s="383"/>
      <c r="R80" s="383"/>
      <c r="S80" s="383"/>
      <c r="T80" s="383"/>
      <c r="U80" s="38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3"/>
      <c r="P81" s="383"/>
      <c r="Q81" s="383"/>
      <c r="R81" s="383"/>
      <c r="S81" s="383"/>
      <c r="T81" s="383"/>
      <c r="U81" s="38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3"/>
      <c r="P82" s="383"/>
      <c r="Q82" s="383"/>
      <c r="R82" s="383"/>
      <c r="S82" s="383"/>
      <c r="T82" s="383"/>
      <c r="U82" s="38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3"/>
      <c r="P83" s="383"/>
      <c r="Q83" s="383"/>
      <c r="R83" s="383"/>
      <c r="S83" s="383"/>
      <c r="T83" s="383"/>
      <c r="U83" s="38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3"/>
      <c r="P84" s="383"/>
      <c r="Q84" s="383"/>
      <c r="R84" s="383"/>
      <c r="S84" s="383"/>
      <c r="T84" s="383"/>
      <c r="U84" s="38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3"/>
      <c r="P85" s="383"/>
      <c r="Q85" s="383"/>
      <c r="R85" s="383"/>
      <c r="S85" s="383"/>
      <c r="T85" s="383"/>
      <c r="U85" s="383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04" t="s">
        <v>216</v>
      </c>
      <c r="B86" s="504"/>
      <c r="C86" s="38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74" t="s">
        <v>217</v>
      </c>
      <c r="C87" s="126" t="s">
        <v>179</v>
      </c>
      <c r="D87" s="108">
        <v>5.03</v>
      </c>
      <c r="E87" s="108"/>
      <c r="F87" s="127"/>
      <c r="G87" s="128"/>
      <c r="H87" s="37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3"/>
      <c r="P87" s="383"/>
      <c r="Q87" s="383"/>
      <c r="R87" s="383"/>
      <c r="S87" s="383"/>
      <c r="T87" s="383"/>
      <c r="U87" s="38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74" t="s">
        <v>217</v>
      </c>
      <c r="C88" s="126" t="s">
        <v>186</v>
      </c>
      <c r="D88" s="108">
        <v>5.03</v>
      </c>
      <c r="E88" s="108"/>
      <c r="F88" s="127"/>
      <c r="G88" s="128"/>
      <c r="H88" s="37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3"/>
      <c r="P88" s="383"/>
      <c r="Q88" s="383"/>
      <c r="R88" s="383"/>
      <c r="S88" s="383"/>
      <c r="T88" s="383"/>
      <c r="U88" s="38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74" t="s">
        <v>217</v>
      </c>
      <c r="C89" s="126" t="s">
        <v>204</v>
      </c>
      <c r="D89" s="108">
        <v>5.03</v>
      </c>
      <c r="E89" s="108"/>
      <c r="F89" s="127"/>
      <c r="G89" s="128"/>
      <c r="H89" s="37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3"/>
      <c r="P89" s="383"/>
      <c r="Q89" s="383"/>
      <c r="R89" s="383"/>
      <c r="S89" s="383"/>
      <c r="T89" s="383"/>
      <c r="U89" s="38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3"/>
      <c r="P90" s="383"/>
      <c r="Q90" s="383"/>
      <c r="R90" s="383"/>
      <c r="S90" s="383"/>
      <c r="T90" s="383"/>
      <c r="U90" s="38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3"/>
      <c r="P91" s="383"/>
      <c r="Q91" s="383"/>
      <c r="R91" s="383"/>
      <c r="S91" s="383"/>
      <c r="T91" s="383"/>
      <c r="U91" s="38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3"/>
      <c r="P92" s="383"/>
      <c r="Q92" s="383"/>
      <c r="R92" s="383"/>
      <c r="S92" s="383"/>
      <c r="T92" s="383"/>
      <c r="U92" s="38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3"/>
      <c r="P93" s="383"/>
      <c r="Q93" s="383"/>
      <c r="R93" s="383"/>
      <c r="S93" s="383"/>
      <c r="T93" s="383"/>
      <c r="U93" s="38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3"/>
      <c r="P94" s="383"/>
      <c r="Q94" s="383"/>
      <c r="R94" s="383"/>
      <c r="S94" s="383"/>
      <c r="T94" s="383"/>
      <c r="U94" s="38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3"/>
      <c r="P95" s="383"/>
      <c r="Q95" s="383"/>
      <c r="R95" s="383"/>
      <c r="S95" s="383"/>
      <c r="T95" s="383"/>
      <c r="U95" s="38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3"/>
      <c r="P96" s="383"/>
      <c r="Q96" s="383"/>
      <c r="R96" s="383"/>
      <c r="S96" s="383"/>
      <c r="T96" s="383"/>
      <c r="U96" s="38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3"/>
      <c r="P97" s="383"/>
      <c r="Q97" s="383"/>
      <c r="R97" s="383"/>
      <c r="S97" s="383"/>
      <c r="T97" s="383"/>
      <c r="U97" s="38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3"/>
      <c r="P98" s="383"/>
      <c r="Q98" s="383"/>
      <c r="R98" s="383"/>
      <c r="S98" s="383"/>
      <c r="T98" s="383"/>
      <c r="U98" s="38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3"/>
      <c r="P99" s="383"/>
      <c r="Q99" s="383"/>
      <c r="R99" s="383"/>
      <c r="S99" s="383"/>
      <c r="T99" s="383"/>
      <c r="U99" s="38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3"/>
      <c r="P100" s="383"/>
      <c r="Q100" s="383"/>
      <c r="R100" s="383"/>
      <c r="S100" s="383"/>
      <c r="T100" s="383"/>
      <c r="U100" s="38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3"/>
      <c r="P101" s="383"/>
      <c r="Q101" s="383"/>
      <c r="R101" s="383"/>
      <c r="S101" s="383"/>
      <c r="T101" s="383"/>
      <c r="U101" s="38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3"/>
      <c r="P102" s="383"/>
      <c r="Q102" s="383"/>
      <c r="R102" s="383"/>
      <c r="S102" s="383"/>
      <c r="T102" s="383"/>
      <c r="U102" s="38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3"/>
      <c r="P103" s="383"/>
      <c r="Q103" s="383"/>
      <c r="R103" s="383"/>
      <c r="S103" s="383"/>
      <c r="T103" s="383"/>
      <c r="U103" s="38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3"/>
      <c r="P104" s="383"/>
      <c r="Q104" s="383"/>
      <c r="R104" s="383"/>
      <c r="S104" s="383"/>
      <c r="T104" s="383"/>
      <c r="U104" s="38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3"/>
      <c r="P105" s="383"/>
      <c r="Q105" s="383"/>
      <c r="R105" s="383"/>
      <c r="S105" s="383"/>
      <c r="T105" s="383"/>
      <c r="U105" s="38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3"/>
      <c r="P106" s="383"/>
      <c r="Q106" s="383"/>
      <c r="R106" s="383"/>
      <c r="S106" s="383"/>
      <c r="T106" s="383"/>
      <c r="U106" s="38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74" t="s">
        <v>393</v>
      </c>
      <c r="C107" s="187" t="s">
        <v>395</v>
      </c>
      <c r="D107" s="108">
        <v>5</v>
      </c>
      <c r="E107" s="108"/>
      <c r="F107" s="127"/>
      <c r="G107" s="128"/>
      <c r="H107" s="37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3"/>
      <c r="P107" s="383"/>
      <c r="Q107" s="383"/>
      <c r="R107" s="383"/>
      <c r="S107" s="383"/>
      <c r="T107" s="383"/>
      <c r="U107" s="38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74" t="s">
        <v>393</v>
      </c>
      <c r="C108" s="187" t="s">
        <v>402</v>
      </c>
      <c r="D108" s="108">
        <v>5</v>
      </c>
      <c r="E108" s="108"/>
      <c r="F108" s="127"/>
      <c r="G108" s="128"/>
      <c r="H108" s="37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3"/>
      <c r="P108" s="383"/>
      <c r="Q108" s="383"/>
      <c r="R108" s="383"/>
      <c r="S108" s="383"/>
      <c r="T108" s="383"/>
      <c r="U108" s="38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74" t="s">
        <v>404</v>
      </c>
      <c r="C109" s="187" t="s">
        <v>405</v>
      </c>
      <c r="D109" s="108">
        <v>5</v>
      </c>
      <c r="E109" s="108"/>
      <c r="F109" s="127"/>
      <c r="G109" s="128"/>
      <c r="H109" s="37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3"/>
      <c r="P109" s="383"/>
      <c r="Q109" s="383"/>
      <c r="R109" s="383"/>
      <c r="S109" s="383"/>
      <c r="T109" s="383"/>
      <c r="U109" s="38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74" t="s">
        <v>492</v>
      </c>
      <c r="C110" s="187" t="s">
        <v>372</v>
      </c>
      <c r="D110" s="108">
        <v>5</v>
      </c>
      <c r="E110" s="108"/>
      <c r="F110" s="127"/>
      <c r="G110" s="128"/>
      <c r="H110" s="37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3"/>
      <c r="P110" s="383"/>
      <c r="Q110" s="383"/>
      <c r="R110" s="383"/>
      <c r="S110" s="383"/>
      <c r="T110" s="383"/>
      <c r="U110" s="38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74" t="s">
        <v>343</v>
      </c>
      <c r="C111" s="126" t="s">
        <v>345</v>
      </c>
      <c r="D111" s="108">
        <v>5</v>
      </c>
      <c r="E111" s="108"/>
      <c r="F111" s="127"/>
      <c r="G111" s="128"/>
      <c r="H111" s="37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3"/>
      <c r="P111" s="383"/>
      <c r="Q111" s="383"/>
      <c r="R111" s="383"/>
      <c r="S111" s="383"/>
      <c r="T111" s="383"/>
      <c r="U111" s="38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74" t="s">
        <v>343</v>
      </c>
      <c r="C112" s="126" t="s">
        <v>347</v>
      </c>
      <c r="D112" s="108">
        <v>5</v>
      </c>
      <c r="E112" s="108"/>
      <c r="F112" s="127"/>
      <c r="G112" s="128"/>
      <c r="H112" s="37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3"/>
      <c r="P112" s="383"/>
      <c r="Q112" s="383"/>
      <c r="R112" s="383"/>
      <c r="S112" s="383"/>
      <c r="T112" s="383"/>
      <c r="U112" s="383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5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3"/>
      <c r="P113" s="383"/>
      <c r="Q113" s="383"/>
      <c r="R113" s="383"/>
      <c r="S113" s="383"/>
      <c r="T113" s="383"/>
      <c r="U113" s="383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5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3"/>
      <c r="P114" s="383"/>
      <c r="Q114" s="383"/>
      <c r="R114" s="383"/>
      <c r="S114" s="383"/>
      <c r="T114" s="383"/>
      <c r="U114" s="38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3"/>
      <c r="P115" s="383"/>
      <c r="Q115" s="383"/>
      <c r="R115" s="383"/>
      <c r="S115" s="383"/>
      <c r="T115" s="383"/>
      <c r="U115" s="383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5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3"/>
      <c r="P116" s="383"/>
      <c r="Q116" s="383"/>
      <c r="R116" s="383"/>
      <c r="S116" s="383"/>
      <c r="T116" s="383"/>
      <c r="U116" s="38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3"/>
      <c r="P117" s="383"/>
      <c r="Q117" s="383"/>
      <c r="R117" s="383"/>
      <c r="S117" s="383"/>
      <c r="T117" s="383"/>
      <c r="U117" s="38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3"/>
      <c r="P118" s="383"/>
      <c r="Q118" s="383"/>
      <c r="R118" s="383"/>
      <c r="S118" s="383"/>
      <c r="T118" s="383"/>
      <c r="U118" s="38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3"/>
      <c r="P119" s="383"/>
      <c r="Q119" s="383"/>
      <c r="R119" s="383"/>
      <c r="S119" s="383"/>
      <c r="T119" s="383"/>
      <c r="U119" s="38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5">
        <f t="shared" si="36"/>
        <v>0</v>
      </c>
      <c r="I120" s="129"/>
      <c r="J120" s="130" t="str">
        <f t="array" ref="J120">IF(ISERROR(G120/I120),"",G120/I120)</f>
        <v/>
      </c>
      <c r="K120" s="37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3"/>
      <c r="P120" s="383"/>
      <c r="Q120" s="383"/>
      <c r="R120" s="383"/>
      <c r="S120" s="383"/>
      <c r="T120" s="383"/>
      <c r="U120" s="38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384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3"/>
      <c r="P122" s="383"/>
      <c r="Q122" s="383"/>
      <c r="R122" s="383"/>
      <c r="S122" s="383"/>
      <c r="T122" s="383"/>
      <c r="U122" s="38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3"/>
      <c r="P123" s="383"/>
      <c r="Q123" s="383"/>
      <c r="R123" s="383"/>
      <c r="S123" s="383"/>
      <c r="T123" s="383"/>
      <c r="U123" s="38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3"/>
      <c r="P124" s="383"/>
      <c r="Q124" s="383"/>
      <c r="R124" s="383"/>
      <c r="S124" s="383"/>
      <c r="T124" s="383"/>
      <c r="U124" s="38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3"/>
      <c r="P125" s="383"/>
      <c r="Q125" s="383"/>
      <c r="R125" s="383"/>
      <c r="S125" s="383"/>
      <c r="T125" s="383"/>
      <c r="U125" s="38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80" t="s">
        <v>203</v>
      </c>
      <c r="D126" s="108">
        <v>5.03</v>
      </c>
      <c r="E126" s="108"/>
      <c r="F126" s="127"/>
      <c r="G126" s="128"/>
      <c r="H126" s="37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3"/>
      <c r="P126" s="383"/>
      <c r="Q126" s="383"/>
      <c r="R126" s="383"/>
      <c r="S126" s="383"/>
      <c r="T126" s="383"/>
      <c r="U126" s="38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3"/>
      <c r="P127" s="383"/>
      <c r="Q127" s="383"/>
      <c r="R127" s="383"/>
      <c r="S127" s="383"/>
      <c r="T127" s="383"/>
      <c r="U127" s="38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3"/>
      <c r="P128" s="383"/>
      <c r="Q128" s="383"/>
      <c r="R128" s="383"/>
      <c r="S128" s="383"/>
      <c r="T128" s="383"/>
      <c r="U128" s="38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80" t="s">
        <v>228</v>
      </c>
      <c r="D129" s="108">
        <v>5.03</v>
      </c>
      <c r="E129" s="108"/>
      <c r="F129" s="127"/>
      <c r="G129" s="128"/>
      <c r="H129" s="37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3"/>
      <c r="P129" s="383"/>
      <c r="Q129" s="383"/>
      <c r="R129" s="383"/>
      <c r="S129" s="383"/>
      <c r="T129" s="383"/>
      <c r="U129" s="38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380" t="s">
        <v>212</v>
      </c>
      <c r="D130" s="108">
        <v>5.03</v>
      </c>
      <c r="E130" s="108"/>
      <c r="F130" s="127"/>
      <c r="G130" s="128"/>
      <c r="H130" s="37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3"/>
      <c r="P130" s="383"/>
      <c r="Q130" s="383"/>
      <c r="R130" s="383"/>
      <c r="S130" s="383"/>
      <c r="T130" s="383"/>
      <c r="U130" s="38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80" t="s">
        <v>203</v>
      </c>
      <c r="D131" s="108">
        <v>5.03</v>
      </c>
      <c r="E131" s="108"/>
      <c r="F131" s="127"/>
      <c r="G131" s="128"/>
      <c r="H131" s="37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3"/>
      <c r="P131" s="383"/>
      <c r="Q131" s="383"/>
      <c r="R131" s="383"/>
      <c r="S131" s="383"/>
      <c r="T131" s="383"/>
      <c r="U131" s="38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80" t="s">
        <v>186</v>
      </c>
      <c r="D132" s="108">
        <v>5.03</v>
      </c>
      <c r="E132" s="108"/>
      <c r="F132" s="127"/>
      <c r="G132" s="128"/>
      <c r="H132" s="37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3"/>
      <c r="P132" s="383"/>
      <c r="Q132" s="383"/>
      <c r="R132" s="383"/>
      <c r="S132" s="383"/>
      <c r="T132" s="383"/>
      <c r="U132" s="38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80" t="s">
        <v>228</v>
      </c>
      <c r="D133" s="108">
        <v>5.03</v>
      </c>
      <c r="E133" s="108"/>
      <c r="F133" s="127"/>
      <c r="G133" s="128"/>
      <c r="H133" s="37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3"/>
      <c r="P133" s="383"/>
      <c r="Q133" s="383"/>
      <c r="R133" s="383"/>
      <c r="S133" s="383"/>
      <c r="T133" s="383"/>
      <c r="U133" s="38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80" t="s">
        <v>199</v>
      </c>
      <c r="D134" s="108">
        <v>5.03</v>
      </c>
      <c r="E134" s="108"/>
      <c r="F134" s="127"/>
      <c r="G134" s="128"/>
      <c r="H134" s="37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3"/>
      <c r="P134" s="383"/>
      <c r="Q134" s="383"/>
      <c r="R134" s="383"/>
      <c r="S134" s="383"/>
      <c r="T134" s="383"/>
      <c r="U134" s="38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3"/>
      <c r="P135" s="383"/>
      <c r="Q135" s="383"/>
      <c r="R135" s="383"/>
      <c r="S135" s="383"/>
      <c r="T135" s="383"/>
      <c r="U135" s="38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3"/>
      <c r="P136" s="383"/>
      <c r="Q136" s="383"/>
      <c r="R136" s="383"/>
      <c r="S136" s="383"/>
      <c r="T136" s="383"/>
      <c r="U136" s="38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38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5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3"/>
      <c r="P138" s="383"/>
      <c r="Q138" s="383"/>
      <c r="R138" s="383"/>
      <c r="S138" s="383"/>
      <c r="T138" s="383"/>
      <c r="U138" s="38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3"/>
      <c r="P139" s="383"/>
      <c r="Q139" s="383"/>
      <c r="R139" s="383"/>
      <c r="S139" s="383"/>
      <c r="T139" s="383"/>
      <c r="U139" s="38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3"/>
      <c r="P140" s="383"/>
      <c r="Q140" s="383"/>
      <c r="R140" s="383"/>
      <c r="S140" s="383"/>
      <c r="T140" s="383"/>
      <c r="U140" s="38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3"/>
      <c r="P141" s="383"/>
      <c r="Q141" s="383"/>
      <c r="R141" s="383"/>
      <c r="S141" s="383"/>
      <c r="T141" s="383"/>
      <c r="U141" s="38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3"/>
      <c r="P142" s="383"/>
      <c r="Q142" s="383"/>
      <c r="R142" s="383"/>
      <c r="S142" s="383"/>
      <c r="T142" s="383"/>
      <c r="U142" s="38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5">
        <f t="shared" si="55"/>
        <v>0</v>
      </c>
      <c r="I143" s="129"/>
      <c r="J143" s="130"/>
      <c r="K143" s="131"/>
      <c r="L143" s="129"/>
      <c r="M143" s="109"/>
      <c r="N143" s="130"/>
      <c r="O143" s="383"/>
      <c r="P143" s="383"/>
      <c r="Q143" s="383"/>
      <c r="R143" s="383"/>
      <c r="S143" s="383"/>
      <c r="T143" s="383"/>
      <c r="U143" s="38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>
        <v>42705</v>
      </c>
      <c r="G144" s="128">
        <f>108*8+58</f>
        <v>922</v>
      </c>
      <c r="H144" s="375">
        <f t="shared" si="55"/>
        <v>4646.88</v>
      </c>
      <c r="I144" s="129">
        <f>11*4</f>
        <v>44</v>
      </c>
      <c r="J144" s="130">
        <f t="array" ref="J144">IF(ISERROR(G144/I144),"",G144/I144)</f>
        <v>20.954545454545453</v>
      </c>
      <c r="K144" s="131">
        <f t="array" ref="K144">IF(ISERROR(G144/L144),"",G144/L144)</f>
        <v>41.909090909090907</v>
      </c>
      <c r="L144" s="129">
        <v>22</v>
      </c>
      <c r="M144" s="109">
        <f t="shared" ref="M144" si="59">IF(ISERROR(I144-K144),"",I144-K144)</f>
        <v>2.0909090909090935</v>
      </c>
      <c r="N144" s="130">
        <f t="shared" ref="N144" si="60">SUM(O144:U144)</f>
        <v>0</v>
      </c>
      <c r="O144" s="383"/>
      <c r="P144" s="383"/>
      <c r="Q144" s="383"/>
      <c r="R144" s="383"/>
      <c r="S144" s="383"/>
      <c r="T144" s="383"/>
      <c r="U144" s="383"/>
      <c r="V144" s="132">
        <f t="shared" ref="V144" si="61">SUM(X144:AA144)</f>
        <v>0</v>
      </c>
      <c r="W144" s="133">
        <f t="shared" ref="W144:W149" si="62">IF(ISERROR(V144/G144),"",V144/G144)</f>
        <v>0</v>
      </c>
      <c r="X144" s="132"/>
      <c r="Y144" s="132"/>
      <c r="Z144" s="132"/>
      <c r="AA144" s="132"/>
    </row>
    <row r="145" spans="1:27" ht="20.100000000000001" customHeight="1">
      <c r="A145" s="496" t="s">
        <v>234</v>
      </c>
      <c r="B145" s="497"/>
      <c r="C145" s="384" t="s">
        <v>202</v>
      </c>
      <c r="D145" s="143"/>
      <c r="E145" s="143"/>
      <c r="F145" s="144"/>
      <c r="G145" s="145">
        <f>SUM(G138:G144)</f>
        <v>922</v>
      </c>
      <c r="H145" s="146">
        <f>SUM(H138:H144)</f>
        <v>4646.88</v>
      </c>
      <c r="I145" s="146">
        <f>SUM(I138:I144)</f>
        <v>44</v>
      </c>
      <c r="J145" s="130">
        <f t="array" ref="J145">IF(ISERROR(G145/I145),"",G145/I145)</f>
        <v>20.954545454545453</v>
      </c>
      <c r="K145" s="146">
        <f>SUM(K138:K144)</f>
        <v>41.909090909090907</v>
      </c>
      <c r="L145" s="147"/>
      <c r="M145" s="150">
        <f>SUM(M138:M144)</f>
        <v>2.0909090909090935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1"/>
      <c r="D146" s="108">
        <v>3.65</v>
      </c>
      <c r="E146" s="108"/>
      <c r="F146" s="153"/>
      <c r="G146" s="128"/>
      <c r="H146" s="375">
        <f t="shared" ref="H146:H159" si="63">D146*G146</f>
        <v>0</v>
      </c>
      <c r="I146" s="129"/>
      <c r="J146" s="130" t="str">
        <f t="array" ref="J146">IF(ISERROR(G146/I146),"",G146/I146)</f>
        <v/>
      </c>
      <c r="K146" s="37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3"/>
      <c r="P146" s="383"/>
      <c r="Q146" s="383"/>
      <c r="R146" s="383"/>
      <c r="S146" s="383"/>
      <c r="T146" s="383"/>
      <c r="U146" s="383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1"/>
      <c r="D147" s="108">
        <v>6.58</v>
      </c>
      <c r="E147" s="108"/>
      <c r="F147" s="127"/>
      <c r="G147" s="128"/>
      <c r="H147" s="37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3"/>
      <c r="P147" s="383"/>
      <c r="Q147" s="383"/>
      <c r="R147" s="383"/>
      <c r="S147" s="383"/>
      <c r="T147" s="383"/>
      <c r="U147" s="383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81"/>
      <c r="D148" s="108">
        <v>7.8</v>
      </c>
      <c r="E148" s="108"/>
      <c r="F148" s="127"/>
      <c r="G148" s="128"/>
      <c r="H148" s="37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383"/>
      <c r="P148" s="383"/>
      <c r="Q148" s="383"/>
      <c r="R148" s="383"/>
      <c r="S148" s="383"/>
      <c r="T148" s="383"/>
      <c r="U148" s="383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381"/>
      <c r="D149" s="108">
        <v>4.4000000000000004</v>
      </c>
      <c r="E149" s="108"/>
      <c r="F149" s="127">
        <v>42708</v>
      </c>
      <c r="G149" s="128">
        <f>72*3</f>
        <v>216</v>
      </c>
      <c r="H149" s="375">
        <f t="shared" si="63"/>
        <v>950.40000000000009</v>
      </c>
      <c r="I149" s="129">
        <f>5.5*6+5*5.5</f>
        <v>60.5</v>
      </c>
      <c r="J149" s="130">
        <f t="array" ref="J149">IF(ISERROR(G149/I149),"",G149/I149)</f>
        <v>3.5702479338842976</v>
      </c>
      <c r="K149" s="131">
        <f t="array" ref="K149">IF(ISERROR(G149/L149),"",G149/L149)</f>
        <v>37.241379310344826</v>
      </c>
      <c r="L149" s="129">
        <v>5.8</v>
      </c>
      <c r="M149" s="109">
        <f t="shared" si="64"/>
        <v>23.258620689655174</v>
      </c>
      <c r="N149" s="130">
        <f t="shared" si="65"/>
        <v>0</v>
      </c>
      <c r="O149" s="383"/>
      <c r="P149" s="383"/>
      <c r="Q149" s="383"/>
      <c r="R149" s="383"/>
      <c r="S149" s="383"/>
      <c r="T149" s="383"/>
      <c r="U149" s="383"/>
      <c r="V149" s="132">
        <f t="shared" si="66"/>
        <v>0</v>
      </c>
      <c r="W149" s="133">
        <f t="shared" si="62"/>
        <v>0</v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7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3"/>
      <c r="P150" s="383"/>
      <c r="Q150" s="383"/>
      <c r="R150" s="383"/>
      <c r="S150" s="383"/>
      <c r="T150" s="383"/>
      <c r="U150" s="383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1" t="s">
        <v>239</v>
      </c>
      <c r="C151" s="381" t="s">
        <v>179</v>
      </c>
      <c r="D151" s="108">
        <v>6.04</v>
      </c>
      <c r="E151" s="108"/>
      <c r="F151" s="127"/>
      <c r="G151" s="128"/>
      <c r="H151" s="37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3"/>
      <c r="P151" s="383"/>
      <c r="Q151" s="383"/>
      <c r="R151" s="383"/>
      <c r="S151" s="383"/>
      <c r="T151" s="383"/>
      <c r="U151" s="383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1" t="s">
        <v>239</v>
      </c>
      <c r="C152" s="381" t="s">
        <v>186</v>
      </c>
      <c r="D152" s="108">
        <v>6.04</v>
      </c>
      <c r="E152" s="108"/>
      <c r="F152" s="127"/>
      <c r="G152" s="128"/>
      <c r="H152" s="37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3"/>
      <c r="P152" s="383"/>
      <c r="Q152" s="383"/>
      <c r="R152" s="383"/>
      <c r="S152" s="383"/>
      <c r="T152" s="383"/>
      <c r="U152" s="383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1" t="s">
        <v>443</v>
      </c>
      <c r="C153" s="381" t="s">
        <v>179</v>
      </c>
      <c r="D153" s="108">
        <v>6</v>
      </c>
      <c r="E153" s="108"/>
      <c r="F153" s="127"/>
      <c r="G153" s="128"/>
      <c r="H153" s="375">
        <f t="shared" si="63"/>
        <v>0</v>
      </c>
      <c r="I153" s="129"/>
      <c r="J153" s="130"/>
      <c r="K153" s="131"/>
      <c r="L153" s="129"/>
      <c r="M153" s="109"/>
      <c r="N153" s="130"/>
      <c r="O153" s="383"/>
      <c r="P153" s="383"/>
      <c r="Q153" s="383"/>
      <c r="R153" s="383"/>
      <c r="S153" s="383"/>
      <c r="T153" s="383"/>
      <c r="U153" s="38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1" t="s">
        <v>443</v>
      </c>
      <c r="C154" s="381" t="s">
        <v>60</v>
      </c>
      <c r="D154" s="108">
        <v>6</v>
      </c>
      <c r="E154" s="108"/>
      <c r="F154" s="127"/>
      <c r="G154" s="128"/>
      <c r="H154" s="37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3"/>
      <c r="P154" s="383"/>
      <c r="Q154" s="383"/>
      <c r="R154" s="383"/>
      <c r="S154" s="383"/>
      <c r="T154" s="383"/>
      <c r="U154" s="383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74" t="s">
        <v>240</v>
      </c>
      <c r="C155" s="126"/>
      <c r="D155" s="108">
        <v>7.3</v>
      </c>
      <c r="E155" s="108"/>
      <c r="F155" s="127"/>
      <c r="G155" s="128"/>
      <c r="H155" s="37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3"/>
      <c r="P155" s="383"/>
      <c r="Q155" s="383"/>
      <c r="R155" s="383"/>
      <c r="S155" s="383"/>
      <c r="T155" s="383"/>
      <c r="U155" s="383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74" t="s">
        <v>241</v>
      </c>
      <c r="C156" s="126"/>
      <c r="D156" s="108">
        <f>78*120/1000</f>
        <v>9.36</v>
      </c>
      <c r="E156" s="108"/>
      <c r="F156" s="127"/>
      <c r="G156" s="128"/>
      <c r="H156" s="37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3"/>
      <c r="P156" s="383"/>
      <c r="Q156" s="383"/>
      <c r="R156" s="383"/>
      <c r="S156" s="383"/>
      <c r="T156" s="383"/>
      <c r="U156" s="383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74" t="s">
        <v>242</v>
      </c>
      <c r="C157" s="126"/>
      <c r="D157" s="108">
        <v>4.5</v>
      </c>
      <c r="E157" s="108"/>
      <c r="F157" s="127"/>
      <c r="G157" s="128"/>
      <c r="H157" s="375">
        <f t="shared" si="63"/>
        <v>0</v>
      </c>
      <c r="I157" s="129"/>
      <c r="J157" s="130"/>
      <c r="K157" s="131"/>
      <c r="L157" s="129"/>
      <c r="M157" s="109"/>
      <c r="N157" s="130"/>
      <c r="O157" s="383"/>
      <c r="P157" s="383"/>
      <c r="Q157" s="383"/>
      <c r="R157" s="383"/>
      <c r="S157" s="383"/>
      <c r="T157" s="383"/>
      <c r="U157" s="38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74" t="s">
        <v>243</v>
      </c>
      <c r="C158" s="126"/>
      <c r="D158" s="108">
        <v>4.5</v>
      </c>
      <c r="E158" s="108"/>
      <c r="F158" s="127"/>
      <c r="G158" s="128"/>
      <c r="H158" s="375">
        <f t="shared" si="63"/>
        <v>0</v>
      </c>
      <c r="I158" s="129"/>
      <c r="J158" s="130"/>
      <c r="K158" s="131"/>
      <c r="L158" s="129"/>
      <c r="M158" s="109"/>
      <c r="N158" s="130"/>
      <c r="O158" s="383"/>
      <c r="P158" s="383"/>
      <c r="Q158" s="383"/>
      <c r="R158" s="383"/>
      <c r="S158" s="383"/>
      <c r="T158" s="383"/>
      <c r="U158" s="383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75">
        <f t="shared" si="63"/>
        <v>0</v>
      </c>
      <c r="I159" s="129"/>
      <c r="J159" s="130"/>
      <c r="K159" s="131"/>
      <c r="L159" s="129"/>
      <c r="M159" s="109"/>
      <c r="N159" s="130"/>
      <c r="O159" s="383"/>
      <c r="P159" s="383"/>
      <c r="Q159" s="383"/>
      <c r="R159" s="383"/>
      <c r="S159" s="383"/>
      <c r="T159" s="383"/>
      <c r="U159" s="383"/>
      <c r="V159" s="132"/>
      <c r="W159" s="133"/>
      <c r="X159" s="132"/>
      <c r="Y159" s="132"/>
      <c r="Z159" s="132"/>
      <c r="AA159" s="132"/>
    </row>
    <row r="160" spans="1:27" ht="20.100000000000001" customHeight="1">
      <c r="A160" s="496" t="s">
        <v>244</v>
      </c>
      <c r="B160" s="497"/>
      <c r="C160" s="384" t="s">
        <v>202</v>
      </c>
      <c r="D160" s="143"/>
      <c r="E160" s="143"/>
      <c r="F160" s="144"/>
      <c r="G160" s="145">
        <f>SUM(G146:G158)</f>
        <v>216</v>
      </c>
      <c r="H160" s="146">
        <f>SUM(H146:H156)</f>
        <v>950.40000000000009</v>
      </c>
      <c r="I160" s="146">
        <f>SUM(I146:I158)</f>
        <v>60.5</v>
      </c>
      <c r="J160" s="130">
        <f t="array" ref="J160">IF(ISERROR(G160/I160),"",G160/I160)</f>
        <v>3.5702479338842976</v>
      </c>
      <c r="K160" s="146">
        <f>SUM(K146:K156)</f>
        <v>37.241379310344826</v>
      </c>
      <c r="L160" s="147"/>
      <c r="M160" s="150">
        <f t="shared" ref="M160:V160" si="75">SUM(M146:M156)</f>
        <v>23.258620689655174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1694</v>
      </c>
      <c r="H161" s="154">
        <f>SUM(H28,H86,H121,H137,H145,H160)</f>
        <v>8387.84</v>
      </c>
      <c r="I161" s="154">
        <f>SUM(I28,I86,I121,I137,I145,I160)</f>
        <v>132</v>
      </c>
      <c r="J161" s="155">
        <f t="array" ref="J161">IF(ISERROR(G161/I161),"",G161/I161)</f>
        <v>12.833333333333334</v>
      </c>
      <c r="K161" s="154">
        <f>SUM(K28,K86,K121,K137,K145,K160)</f>
        <v>106.33864226244648</v>
      </c>
      <c r="L161" s="155">
        <f>IF(ISERROR(G161/K161),"",G161/K161)</f>
        <v>15.93023912999721</v>
      </c>
      <c r="M161" s="154">
        <f t="shared" ref="M161:AA161" si="76">SUM(M28,M86,M121,M137,M145,M160)</f>
        <v>25.494691070886848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377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377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377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377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377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377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377">
        <f>G161</f>
        <v>1694</v>
      </c>
      <c r="C168" s="472" t="s">
        <v>269</v>
      </c>
      <c r="D168" s="471"/>
      <c r="E168" s="462">
        <f>H161</f>
        <v>8387.84</v>
      </c>
      <c r="F168" s="462"/>
      <c r="G168" s="462" t="s">
        <v>270</v>
      </c>
      <c r="H168" s="462"/>
      <c r="I168" s="490">
        <f>L161</f>
        <v>15.93023912999721</v>
      </c>
      <c r="J168" s="490"/>
      <c r="K168" s="492" t="s">
        <v>271</v>
      </c>
      <c r="L168" s="492"/>
      <c r="M168" s="490">
        <f>J161</f>
        <v>12.833333333333334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377">
        <f>I161+C167</f>
        <v>136</v>
      </c>
      <c r="C169" s="469" t="s">
        <v>251</v>
      </c>
      <c r="D169" s="470"/>
      <c r="E169" s="487">
        <f>K161+I167</f>
        <v>147.33864226244648</v>
      </c>
      <c r="F169" s="487"/>
      <c r="G169" s="462" t="s">
        <v>274</v>
      </c>
      <c r="H169" s="462"/>
      <c r="I169" s="490">
        <f>B169-E169</f>
        <v>-11.338642262446484</v>
      </c>
      <c r="J169" s="490"/>
      <c r="K169" s="492" t="s">
        <v>275</v>
      </c>
      <c r="L169" s="492"/>
      <c r="M169" s="493">
        <f>IF(ISERROR(I169/E169),"",I169/E169)</f>
        <v>-7.6956337375836306E-2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377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296</v>
      </c>
      <c r="H174" s="381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374" t="s">
        <v>178</v>
      </c>
      <c r="C175" s="126" t="s">
        <v>179</v>
      </c>
      <c r="D175" s="108">
        <v>5.03</v>
      </c>
      <c r="E175" s="108"/>
      <c r="F175" s="127"/>
      <c r="G175" s="128"/>
      <c r="H175" s="37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383"/>
      <c r="P175" s="383"/>
      <c r="Q175" s="383"/>
      <c r="R175" s="383"/>
      <c r="S175" s="383"/>
      <c r="T175" s="383"/>
      <c r="U175" s="383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7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3"/>
      <c r="P176" s="383"/>
      <c r="Q176" s="383"/>
      <c r="R176" s="383"/>
      <c r="S176" s="383"/>
      <c r="T176" s="383"/>
      <c r="U176" s="383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7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3"/>
      <c r="P177" s="383"/>
      <c r="Q177" s="383"/>
      <c r="R177" s="383"/>
      <c r="S177" s="383"/>
      <c r="T177" s="383"/>
      <c r="U177" s="383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7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3"/>
      <c r="P178" s="383"/>
      <c r="Q178" s="383"/>
      <c r="R178" s="383"/>
      <c r="S178" s="383"/>
      <c r="T178" s="383"/>
      <c r="U178" s="38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37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383"/>
      <c r="P179" s="383"/>
      <c r="Q179" s="383"/>
      <c r="R179" s="383"/>
      <c r="S179" s="383"/>
      <c r="T179" s="383"/>
      <c r="U179" s="38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7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3"/>
      <c r="P180" s="383"/>
      <c r="Q180" s="383"/>
      <c r="R180" s="383"/>
      <c r="S180" s="383"/>
      <c r="T180" s="383"/>
      <c r="U180" s="38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7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3"/>
      <c r="P181" s="383"/>
      <c r="Q181" s="383"/>
      <c r="R181" s="383"/>
      <c r="S181" s="383"/>
      <c r="T181" s="383"/>
      <c r="U181" s="383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7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3"/>
      <c r="P182" s="383"/>
      <c r="Q182" s="383"/>
      <c r="R182" s="383"/>
      <c r="S182" s="383"/>
      <c r="T182" s="383"/>
      <c r="U182" s="383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75">
        <f t="shared" si="77"/>
        <v>0</v>
      </c>
      <c r="I183" s="37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3"/>
      <c r="P183" s="383"/>
      <c r="Q183" s="383"/>
      <c r="R183" s="383"/>
      <c r="S183" s="383"/>
      <c r="T183" s="383"/>
      <c r="U183" s="383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75">
        <f t="shared" si="77"/>
        <v>0</v>
      </c>
      <c r="I184" s="37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3"/>
      <c r="P184" s="383"/>
      <c r="Q184" s="383"/>
      <c r="R184" s="383"/>
      <c r="S184" s="383"/>
      <c r="T184" s="383"/>
      <c r="U184" s="383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7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3"/>
      <c r="P185" s="383"/>
      <c r="Q185" s="383"/>
      <c r="R185" s="383"/>
      <c r="S185" s="383"/>
      <c r="T185" s="383"/>
      <c r="U185" s="383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7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3"/>
      <c r="P186" s="383"/>
      <c r="Q186" s="383"/>
      <c r="R186" s="383"/>
      <c r="S186" s="383"/>
      <c r="T186" s="383"/>
      <c r="U186" s="383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7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3"/>
      <c r="P187" s="383"/>
      <c r="Q187" s="383"/>
      <c r="R187" s="383"/>
      <c r="S187" s="383"/>
      <c r="T187" s="383"/>
      <c r="U187" s="383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7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3"/>
      <c r="P188" s="383"/>
      <c r="Q188" s="383"/>
      <c r="R188" s="383"/>
      <c r="S188" s="383"/>
      <c r="T188" s="383"/>
      <c r="U188" s="383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7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3"/>
      <c r="P189" s="383"/>
      <c r="Q189" s="383"/>
      <c r="R189" s="383"/>
      <c r="S189" s="383"/>
      <c r="T189" s="383"/>
      <c r="U189" s="383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1" t="s">
        <v>190</v>
      </c>
      <c r="D190" s="108">
        <v>4.8</v>
      </c>
      <c r="E190" s="108"/>
      <c r="F190" s="127"/>
      <c r="G190" s="128"/>
      <c r="H190" s="37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3"/>
      <c r="P190" s="383"/>
      <c r="Q190" s="383"/>
      <c r="R190" s="383"/>
      <c r="S190" s="383"/>
      <c r="T190" s="383"/>
      <c r="U190" s="383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1" t="s">
        <v>187</v>
      </c>
      <c r="D191" s="108">
        <v>4.8</v>
      </c>
      <c r="E191" s="108"/>
      <c r="F191" s="127"/>
      <c r="G191" s="128"/>
      <c r="H191" s="37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3"/>
      <c r="P191" s="383"/>
      <c r="Q191" s="383"/>
      <c r="R191" s="383"/>
      <c r="S191" s="383"/>
      <c r="T191" s="383"/>
      <c r="U191" s="383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1" t="s">
        <v>179</v>
      </c>
      <c r="D192" s="108">
        <v>4.8</v>
      </c>
      <c r="E192" s="108"/>
      <c r="F192" s="127"/>
      <c r="G192" s="128"/>
      <c r="H192" s="37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3"/>
      <c r="P192" s="383"/>
      <c r="Q192" s="383"/>
      <c r="R192" s="383"/>
      <c r="S192" s="383"/>
      <c r="T192" s="383"/>
      <c r="U192" s="38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1" t="s">
        <v>199</v>
      </c>
      <c r="D193" s="108">
        <v>4.8</v>
      </c>
      <c r="E193" s="108"/>
      <c r="F193" s="127"/>
      <c r="G193" s="128"/>
      <c r="H193" s="37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3"/>
      <c r="P193" s="383"/>
      <c r="Q193" s="383"/>
      <c r="R193" s="383"/>
      <c r="S193" s="383"/>
      <c r="T193" s="383"/>
      <c r="U193" s="38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7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3"/>
      <c r="P194" s="383"/>
      <c r="Q194" s="383"/>
      <c r="R194" s="383"/>
      <c r="S194" s="383"/>
      <c r="T194" s="383"/>
      <c r="U194" s="383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7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3"/>
      <c r="P195" s="383"/>
      <c r="Q195" s="383"/>
      <c r="R195" s="383"/>
      <c r="S195" s="383"/>
      <c r="T195" s="383"/>
      <c r="U195" s="383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496" t="s">
        <v>201</v>
      </c>
      <c r="B196" s="497"/>
      <c r="C196" s="38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74" t="s">
        <v>206</v>
      </c>
      <c r="C197" s="126" t="s">
        <v>199</v>
      </c>
      <c r="D197" s="108">
        <v>5.03</v>
      </c>
      <c r="E197" s="108"/>
      <c r="F197" s="127"/>
      <c r="G197" s="128"/>
      <c r="H197" s="37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79"/>
      <c r="P197" s="379"/>
      <c r="Q197" s="379"/>
      <c r="R197" s="379"/>
      <c r="S197" s="379"/>
      <c r="T197" s="379"/>
      <c r="U197" s="379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74" t="s">
        <v>425</v>
      </c>
      <c r="C198" s="187" t="s">
        <v>427</v>
      </c>
      <c r="D198" s="108">
        <v>5.03</v>
      </c>
      <c r="E198" s="108"/>
      <c r="F198" s="127"/>
      <c r="G198" s="128"/>
      <c r="H198" s="37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79"/>
      <c r="P198" s="379"/>
      <c r="Q198" s="379"/>
      <c r="R198" s="379"/>
      <c r="S198" s="379"/>
      <c r="T198" s="379"/>
      <c r="U198" s="379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74" t="s">
        <v>206</v>
      </c>
      <c r="C199" s="126" t="s">
        <v>186</v>
      </c>
      <c r="D199" s="108">
        <v>5.03</v>
      </c>
      <c r="E199" s="108"/>
      <c r="F199" s="127"/>
      <c r="G199" s="128"/>
      <c r="H199" s="37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79"/>
      <c r="P199" s="379"/>
      <c r="Q199" s="379"/>
      <c r="R199" s="379"/>
      <c r="S199" s="379"/>
      <c r="T199" s="379"/>
      <c r="U199" s="379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74" t="s">
        <v>206</v>
      </c>
      <c r="C200" s="126" t="s">
        <v>203</v>
      </c>
      <c r="D200" s="108">
        <v>5.03</v>
      </c>
      <c r="E200" s="108"/>
      <c r="F200" s="127"/>
      <c r="G200" s="128"/>
      <c r="H200" s="37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79"/>
      <c r="P200" s="379"/>
      <c r="Q200" s="379"/>
      <c r="R200" s="379"/>
      <c r="S200" s="379"/>
      <c r="T200" s="379"/>
      <c r="U200" s="379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74" t="s">
        <v>206</v>
      </c>
      <c r="C201" s="126" t="s">
        <v>207</v>
      </c>
      <c r="D201" s="108">
        <v>5.03</v>
      </c>
      <c r="E201" s="108"/>
      <c r="F201" s="127"/>
      <c r="G201" s="128"/>
      <c r="H201" s="37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79"/>
      <c r="P201" s="379"/>
      <c r="Q201" s="379"/>
      <c r="R201" s="379"/>
      <c r="S201" s="379"/>
      <c r="T201" s="379"/>
      <c r="U201" s="379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74" t="s">
        <v>414</v>
      </c>
      <c r="C202" s="187" t="s">
        <v>415</v>
      </c>
      <c r="D202" s="108">
        <v>5.03</v>
      </c>
      <c r="E202" s="108"/>
      <c r="F202" s="127"/>
      <c r="G202" s="128"/>
      <c r="H202" s="37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79"/>
      <c r="P202" s="379"/>
      <c r="Q202" s="379"/>
      <c r="R202" s="379"/>
      <c r="S202" s="379"/>
      <c r="T202" s="379"/>
      <c r="U202" s="379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74" t="s">
        <v>414</v>
      </c>
      <c r="C203" s="187" t="s">
        <v>416</v>
      </c>
      <c r="D203" s="108">
        <v>5.03</v>
      </c>
      <c r="E203" s="108"/>
      <c r="F203" s="127"/>
      <c r="G203" s="128"/>
      <c r="H203" s="37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79"/>
      <c r="P203" s="379"/>
      <c r="Q203" s="379"/>
      <c r="R203" s="379"/>
      <c r="S203" s="379"/>
      <c r="T203" s="379"/>
      <c r="U203" s="379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74" t="s">
        <v>414</v>
      </c>
      <c r="C204" s="187" t="s">
        <v>61</v>
      </c>
      <c r="D204" s="108">
        <v>5.03</v>
      </c>
      <c r="E204" s="108"/>
      <c r="F204" s="127"/>
      <c r="G204" s="128"/>
      <c r="H204" s="37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9"/>
      <c r="P204" s="379"/>
      <c r="Q204" s="379"/>
      <c r="R204" s="379"/>
      <c r="S204" s="379"/>
      <c r="T204" s="379"/>
      <c r="U204" s="37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74" t="s">
        <v>208</v>
      </c>
      <c r="C205" s="126" t="s">
        <v>179</v>
      </c>
      <c r="D205" s="108">
        <v>5.08</v>
      </c>
      <c r="E205" s="108"/>
      <c r="F205" s="127"/>
      <c r="G205" s="128"/>
      <c r="H205" s="37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79"/>
      <c r="P205" s="379"/>
      <c r="Q205" s="379"/>
      <c r="R205" s="379"/>
      <c r="S205" s="379"/>
      <c r="T205" s="379"/>
      <c r="U205" s="379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74" t="s">
        <v>208</v>
      </c>
      <c r="C206" s="126" t="s">
        <v>204</v>
      </c>
      <c r="D206" s="108">
        <v>5.08</v>
      </c>
      <c r="E206" s="108"/>
      <c r="F206" s="127"/>
      <c r="G206" s="128"/>
      <c r="H206" s="37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79"/>
      <c r="P206" s="379"/>
      <c r="Q206" s="379"/>
      <c r="R206" s="379"/>
      <c r="S206" s="379"/>
      <c r="T206" s="379"/>
      <c r="U206" s="379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74" t="s">
        <v>208</v>
      </c>
      <c r="C207" s="126" t="s">
        <v>205</v>
      </c>
      <c r="D207" s="108">
        <v>5.08</v>
      </c>
      <c r="E207" s="108"/>
      <c r="F207" s="127"/>
      <c r="G207" s="128"/>
      <c r="H207" s="37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79"/>
      <c r="P207" s="379"/>
      <c r="Q207" s="379"/>
      <c r="R207" s="379"/>
      <c r="S207" s="379"/>
      <c r="T207" s="379"/>
      <c r="U207" s="379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74" t="s">
        <v>208</v>
      </c>
      <c r="C208" s="126" t="s">
        <v>186</v>
      </c>
      <c r="D208" s="108">
        <v>5.08</v>
      </c>
      <c r="E208" s="108"/>
      <c r="F208" s="127"/>
      <c r="G208" s="128"/>
      <c r="H208" s="37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9"/>
      <c r="P208" s="379"/>
      <c r="Q208" s="379"/>
      <c r="R208" s="379"/>
      <c r="S208" s="379"/>
      <c r="T208" s="379"/>
      <c r="U208" s="37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74" t="s">
        <v>208</v>
      </c>
      <c r="C209" s="126" t="s">
        <v>203</v>
      </c>
      <c r="D209" s="108">
        <v>5.08</v>
      </c>
      <c r="E209" s="108"/>
      <c r="F209" s="127"/>
      <c r="G209" s="128"/>
      <c r="H209" s="37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9"/>
      <c r="P209" s="379"/>
      <c r="Q209" s="379"/>
      <c r="R209" s="379"/>
      <c r="S209" s="379"/>
      <c r="T209" s="379"/>
      <c r="U209" s="37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74" t="s">
        <v>208</v>
      </c>
      <c r="C210" s="126" t="s">
        <v>199</v>
      </c>
      <c r="D210" s="108">
        <v>5.08</v>
      </c>
      <c r="E210" s="108"/>
      <c r="F210" s="127"/>
      <c r="G210" s="128"/>
      <c r="H210" s="37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3"/>
      <c r="P210" s="383"/>
      <c r="Q210" s="383"/>
      <c r="R210" s="383"/>
      <c r="S210" s="383"/>
      <c r="T210" s="383"/>
      <c r="U210" s="3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74" t="s">
        <v>208</v>
      </c>
      <c r="C211" s="126" t="s">
        <v>187</v>
      </c>
      <c r="D211" s="108">
        <v>5.08</v>
      </c>
      <c r="E211" s="108"/>
      <c r="F211" s="127"/>
      <c r="G211" s="128"/>
      <c r="H211" s="37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9"/>
      <c r="P211" s="379"/>
      <c r="Q211" s="379"/>
      <c r="R211" s="379"/>
      <c r="S211" s="379"/>
      <c r="T211" s="379"/>
      <c r="U211" s="37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74" t="s">
        <v>208</v>
      </c>
      <c r="C212" s="126" t="s">
        <v>207</v>
      </c>
      <c r="D212" s="108">
        <v>5.08</v>
      </c>
      <c r="E212" s="108"/>
      <c r="F212" s="127"/>
      <c r="G212" s="128"/>
      <c r="H212" s="37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3"/>
      <c r="P212" s="383"/>
      <c r="Q212" s="383"/>
      <c r="R212" s="383"/>
      <c r="S212" s="383"/>
      <c r="T212" s="383"/>
      <c r="U212" s="3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74" t="s">
        <v>209</v>
      </c>
      <c r="C213" s="126" t="s">
        <v>194</v>
      </c>
      <c r="D213" s="108">
        <v>5.03</v>
      </c>
      <c r="E213" s="108"/>
      <c r="F213" s="127"/>
      <c r="G213" s="128"/>
      <c r="H213" s="37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79"/>
      <c r="P213" s="379"/>
      <c r="Q213" s="379"/>
      <c r="R213" s="379"/>
      <c r="S213" s="379"/>
      <c r="T213" s="379"/>
      <c r="U213" s="37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74" t="s">
        <v>209</v>
      </c>
      <c r="C214" s="126" t="s">
        <v>179</v>
      </c>
      <c r="D214" s="108">
        <v>5.03</v>
      </c>
      <c r="E214" s="108"/>
      <c r="F214" s="127"/>
      <c r="G214" s="128"/>
      <c r="H214" s="37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79"/>
      <c r="P214" s="379"/>
      <c r="Q214" s="379"/>
      <c r="R214" s="379"/>
      <c r="S214" s="379"/>
      <c r="T214" s="379"/>
      <c r="U214" s="37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74" t="s">
        <v>209</v>
      </c>
      <c r="C215" s="126" t="s">
        <v>195</v>
      </c>
      <c r="D215" s="108">
        <v>5.03</v>
      </c>
      <c r="E215" s="108"/>
      <c r="F215" s="127"/>
      <c r="G215" s="128"/>
      <c r="H215" s="37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9"/>
      <c r="P215" s="379"/>
      <c r="Q215" s="379"/>
      <c r="R215" s="379"/>
      <c r="S215" s="379"/>
      <c r="T215" s="379"/>
      <c r="U215" s="37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74" t="s">
        <v>209</v>
      </c>
      <c r="C216" s="126" t="s">
        <v>204</v>
      </c>
      <c r="D216" s="108">
        <v>5.03</v>
      </c>
      <c r="E216" s="108"/>
      <c r="F216" s="127"/>
      <c r="G216" s="128"/>
      <c r="H216" s="37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9"/>
      <c r="P216" s="379"/>
      <c r="Q216" s="379"/>
      <c r="R216" s="379"/>
      <c r="S216" s="379"/>
      <c r="T216" s="379"/>
      <c r="U216" s="37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74" t="s">
        <v>382</v>
      </c>
      <c r="C217" s="187" t="s">
        <v>383</v>
      </c>
      <c r="D217" s="108">
        <v>5.03</v>
      </c>
      <c r="E217" s="108"/>
      <c r="F217" s="127"/>
      <c r="G217" s="128"/>
      <c r="H217" s="37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79"/>
      <c r="P217" s="379"/>
      <c r="Q217" s="379"/>
      <c r="R217" s="379"/>
      <c r="S217" s="379"/>
      <c r="T217" s="379"/>
      <c r="U217" s="379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74" t="s">
        <v>382</v>
      </c>
      <c r="C218" s="187" t="s">
        <v>384</v>
      </c>
      <c r="D218" s="108">
        <v>5.03</v>
      </c>
      <c r="E218" s="108"/>
      <c r="F218" s="127"/>
      <c r="G218" s="128"/>
      <c r="H218" s="37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79"/>
      <c r="P218" s="379"/>
      <c r="Q218" s="379"/>
      <c r="R218" s="379"/>
      <c r="S218" s="379"/>
      <c r="T218" s="379"/>
      <c r="U218" s="379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74" t="s">
        <v>382</v>
      </c>
      <c r="C219" s="187" t="s">
        <v>389</v>
      </c>
      <c r="D219" s="108">
        <v>5.03</v>
      </c>
      <c r="E219" s="108"/>
      <c r="F219" s="127"/>
      <c r="G219" s="128"/>
      <c r="H219" s="37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9"/>
      <c r="P219" s="379"/>
      <c r="Q219" s="379"/>
      <c r="R219" s="379"/>
      <c r="S219" s="379"/>
      <c r="T219" s="379"/>
      <c r="U219" s="37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74" t="s">
        <v>382</v>
      </c>
      <c r="C220" s="187" t="s">
        <v>391</v>
      </c>
      <c r="D220" s="108">
        <v>5.03</v>
      </c>
      <c r="E220" s="108"/>
      <c r="F220" s="127"/>
      <c r="G220" s="128"/>
      <c r="H220" s="37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9"/>
      <c r="P220" s="379"/>
      <c r="Q220" s="379"/>
      <c r="R220" s="379"/>
      <c r="S220" s="379"/>
      <c r="T220" s="379"/>
      <c r="U220" s="37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74" t="s">
        <v>418</v>
      </c>
      <c r="C221" s="187" t="s">
        <v>364</v>
      </c>
      <c r="D221" s="108">
        <v>5.03</v>
      </c>
      <c r="E221" s="108"/>
      <c r="F221" s="127"/>
      <c r="G221" s="128"/>
      <c r="H221" s="37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79"/>
      <c r="P221" s="379"/>
      <c r="Q221" s="379"/>
      <c r="R221" s="379"/>
      <c r="S221" s="379"/>
      <c r="T221" s="379"/>
      <c r="U221" s="37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74" t="s">
        <v>418</v>
      </c>
      <c r="C222" s="187" t="s">
        <v>365</v>
      </c>
      <c r="D222" s="108">
        <v>5.03</v>
      </c>
      <c r="E222" s="108"/>
      <c r="F222" s="127"/>
      <c r="G222" s="128"/>
      <c r="H222" s="37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79"/>
      <c r="P222" s="379"/>
      <c r="Q222" s="379"/>
      <c r="R222" s="379"/>
      <c r="S222" s="379"/>
      <c r="T222" s="379"/>
      <c r="U222" s="37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74" t="s">
        <v>418</v>
      </c>
      <c r="C223" s="187" t="s">
        <v>366</v>
      </c>
      <c r="D223" s="108">
        <v>5.03</v>
      </c>
      <c r="E223" s="108"/>
      <c r="F223" s="127"/>
      <c r="G223" s="128"/>
      <c r="H223" s="37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9"/>
      <c r="P223" s="379"/>
      <c r="Q223" s="379"/>
      <c r="R223" s="379"/>
      <c r="S223" s="379"/>
      <c r="T223" s="379"/>
      <c r="U223" s="37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74" t="s">
        <v>418</v>
      </c>
      <c r="C224" s="187" t="s">
        <v>367</v>
      </c>
      <c r="D224" s="108">
        <v>5.03</v>
      </c>
      <c r="E224" s="108"/>
      <c r="F224" s="127"/>
      <c r="G224" s="128"/>
      <c r="H224" s="37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9"/>
      <c r="P224" s="379"/>
      <c r="Q224" s="379"/>
      <c r="R224" s="379"/>
      <c r="S224" s="379"/>
      <c r="T224" s="379"/>
      <c r="U224" s="37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7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3"/>
      <c r="P225" s="383"/>
      <c r="Q225" s="383"/>
      <c r="R225" s="383"/>
      <c r="S225" s="383"/>
      <c r="T225" s="383"/>
      <c r="U225" s="383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7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3"/>
      <c r="P226" s="383"/>
      <c r="Q226" s="383"/>
      <c r="R226" s="383"/>
      <c r="S226" s="383"/>
      <c r="T226" s="383"/>
      <c r="U226" s="383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7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3"/>
      <c r="P227" s="383"/>
      <c r="Q227" s="383"/>
      <c r="R227" s="383"/>
      <c r="S227" s="383"/>
      <c r="T227" s="383"/>
      <c r="U227" s="383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7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3"/>
      <c r="P228" s="383"/>
      <c r="Q228" s="383"/>
      <c r="R228" s="383"/>
      <c r="S228" s="383"/>
      <c r="T228" s="383"/>
      <c r="U228" s="38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7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3"/>
      <c r="P229" s="383"/>
      <c r="Q229" s="383"/>
      <c r="R229" s="383"/>
      <c r="S229" s="383"/>
      <c r="T229" s="383"/>
      <c r="U229" s="38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7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3"/>
      <c r="P230" s="383"/>
      <c r="Q230" s="383"/>
      <c r="R230" s="383"/>
      <c r="S230" s="383"/>
      <c r="T230" s="383"/>
      <c r="U230" s="38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7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3"/>
      <c r="P231" s="383"/>
      <c r="Q231" s="383"/>
      <c r="R231" s="383"/>
      <c r="S231" s="383"/>
      <c r="T231" s="383"/>
      <c r="U231" s="38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7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3"/>
      <c r="P232" s="383"/>
      <c r="Q232" s="383"/>
      <c r="R232" s="383"/>
      <c r="S232" s="383"/>
      <c r="T232" s="383"/>
      <c r="U232" s="38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7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3"/>
      <c r="P233" s="383"/>
      <c r="Q233" s="383"/>
      <c r="R233" s="383"/>
      <c r="S233" s="383"/>
      <c r="T233" s="383"/>
      <c r="U233" s="38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7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3"/>
      <c r="P234" s="383"/>
      <c r="Q234" s="383"/>
      <c r="R234" s="383"/>
      <c r="S234" s="383"/>
      <c r="T234" s="383"/>
      <c r="U234" s="38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37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3"/>
      <c r="P235" s="383"/>
      <c r="Q235" s="383"/>
      <c r="R235" s="383"/>
      <c r="S235" s="383"/>
      <c r="T235" s="383"/>
      <c r="U235" s="383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7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3"/>
      <c r="P236" s="383"/>
      <c r="Q236" s="383"/>
      <c r="R236" s="383"/>
      <c r="S236" s="383"/>
      <c r="T236" s="383"/>
      <c r="U236" s="383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7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3"/>
      <c r="P237" s="383"/>
      <c r="Q237" s="383"/>
      <c r="R237" s="383"/>
      <c r="S237" s="383"/>
      <c r="T237" s="383"/>
      <c r="U237" s="383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7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3"/>
      <c r="P238" s="383"/>
      <c r="Q238" s="383"/>
      <c r="R238" s="383"/>
      <c r="S238" s="383"/>
      <c r="T238" s="383"/>
      <c r="U238" s="383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7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3"/>
      <c r="P239" s="383"/>
      <c r="Q239" s="383"/>
      <c r="R239" s="383"/>
      <c r="S239" s="383"/>
      <c r="T239" s="383"/>
      <c r="U239" s="38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7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3"/>
      <c r="P240" s="383"/>
      <c r="Q240" s="383"/>
      <c r="R240" s="383"/>
      <c r="S240" s="383"/>
      <c r="T240" s="383"/>
      <c r="U240" s="383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7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3"/>
      <c r="P241" s="383"/>
      <c r="Q241" s="383"/>
      <c r="R241" s="383"/>
      <c r="S241" s="383"/>
      <c r="T241" s="383"/>
      <c r="U241" s="383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7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3"/>
      <c r="P242" s="383"/>
      <c r="Q242" s="383"/>
      <c r="R242" s="383"/>
      <c r="S242" s="383"/>
      <c r="T242" s="383"/>
      <c r="U242" s="383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7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3"/>
      <c r="P243" s="383"/>
      <c r="Q243" s="383"/>
      <c r="R243" s="383"/>
      <c r="S243" s="383"/>
      <c r="T243" s="383"/>
      <c r="U243" s="38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7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3"/>
      <c r="P244" s="383"/>
      <c r="Q244" s="383"/>
      <c r="R244" s="383"/>
      <c r="S244" s="383"/>
      <c r="T244" s="383"/>
      <c r="U244" s="383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7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3"/>
      <c r="P245" s="383"/>
      <c r="Q245" s="383"/>
      <c r="R245" s="383"/>
      <c r="S245" s="383"/>
      <c r="T245" s="383"/>
      <c r="U245" s="383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7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3"/>
      <c r="P246" s="383"/>
      <c r="Q246" s="383"/>
      <c r="R246" s="383"/>
      <c r="S246" s="383"/>
      <c r="T246" s="383"/>
      <c r="U246" s="38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7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3"/>
      <c r="P247" s="383"/>
      <c r="Q247" s="383"/>
      <c r="R247" s="383"/>
      <c r="S247" s="383"/>
      <c r="T247" s="383"/>
      <c r="U247" s="38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7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3"/>
      <c r="P248" s="383"/>
      <c r="Q248" s="383"/>
      <c r="R248" s="383"/>
      <c r="S248" s="383"/>
      <c r="T248" s="383"/>
      <c r="U248" s="38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7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3"/>
      <c r="P249" s="383"/>
      <c r="Q249" s="383"/>
      <c r="R249" s="383"/>
      <c r="S249" s="383"/>
      <c r="T249" s="383"/>
      <c r="U249" s="38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7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3"/>
      <c r="P250" s="383"/>
      <c r="Q250" s="383"/>
      <c r="R250" s="383"/>
      <c r="S250" s="383"/>
      <c r="T250" s="383"/>
      <c r="U250" s="38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7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3"/>
      <c r="P251" s="383"/>
      <c r="Q251" s="383"/>
      <c r="R251" s="383"/>
      <c r="S251" s="383"/>
      <c r="T251" s="383"/>
      <c r="U251" s="38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7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3"/>
      <c r="P252" s="383"/>
      <c r="Q252" s="383"/>
      <c r="R252" s="383"/>
      <c r="S252" s="383"/>
      <c r="T252" s="383"/>
      <c r="U252" s="38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7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3"/>
      <c r="P253" s="383"/>
      <c r="Q253" s="383"/>
      <c r="R253" s="383"/>
      <c r="S253" s="383"/>
      <c r="T253" s="383"/>
      <c r="U253" s="38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04" t="s">
        <v>216</v>
      </c>
      <c r="B254" s="504"/>
      <c r="C254" s="38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74" t="s">
        <v>217</v>
      </c>
      <c r="C255" s="126" t="s">
        <v>179</v>
      </c>
      <c r="D255" s="108">
        <v>5.03</v>
      </c>
      <c r="E255" s="108"/>
      <c r="F255" s="127"/>
      <c r="G255" s="128"/>
      <c r="H255" s="37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3"/>
      <c r="P255" s="383"/>
      <c r="Q255" s="383"/>
      <c r="R255" s="383"/>
      <c r="S255" s="383"/>
      <c r="T255" s="383"/>
      <c r="U255" s="383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74" t="s">
        <v>217</v>
      </c>
      <c r="C256" s="126" t="s">
        <v>186</v>
      </c>
      <c r="D256" s="108">
        <v>5.03</v>
      </c>
      <c r="E256" s="108"/>
      <c r="F256" s="127"/>
      <c r="G256" s="128"/>
      <c r="H256" s="37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3"/>
      <c r="P256" s="383"/>
      <c r="Q256" s="383"/>
      <c r="R256" s="383"/>
      <c r="S256" s="383"/>
      <c r="T256" s="383"/>
      <c r="U256" s="383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74" t="s">
        <v>217</v>
      </c>
      <c r="C257" s="126" t="s">
        <v>204</v>
      </c>
      <c r="D257" s="108">
        <v>5.03</v>
      </c>
      <c r="E257" s="108"/>
      <c r="F257" s="127"/>
      <c r="G257" s="128"/>
      <c r="H257" s="37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3"/>
      <c r="P257" s="383"/>
      <c r="Q257" s="383"/>
      <c r="R257" s="383"/>
      <c r="S257" s="383"/>
      <c r="T257" s="383"/>
      <c r="U257" s="383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7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3"/>
      <c r="P258" s="383"/>
      <c r="Q258" s="383"/>
      <c r="R258" s="383"/>
      <c r="S258" s="383"/>
      <c r="T258" s="383"/>
      <c r="U258" s="38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33</v>
      </c>
      <c r="H259" s="375">
        <f t="shared" si="116"/>
        <v>165.99</v>
      </c>
      <c r="I259" s="129">
        <f>6</f>
        <v>6</v>
      </c>
      <c r="J259" s="130">
        <f t="array" ref="J259">IF(ISERROR(G259/I259),"",G259/I259)</f>
        <v>5.5</v>
      </c>
      <c r="K259" s="131">
        <f t="array" ref="K259">IF(ISERROR(G259/L259),"",G259/L259)</f>
        <v>3.5483870967741931</v>
      </c>
      <c r="L259" s="129">
        <v>9.3000000000000007</v>
      </c>
      <c r="M259" s="109">
        <f t="shared" si="117"/>
        <v>2.4516129032258069</v>
      </c>
      <c r="N259" s="130">
        <f t="shared" si="118"/>
        <v>0</v>
      </c>
      <c r="O259" s="383"/>
      <c r="P259" s="383"/>
      <c r="Q259" s="383"/>
      <c r="R259" s="383"/>
      <c r="S259" s="383"/>
      <c r="T259" s="383"/>
      <c r="U259" s="383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37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3"/>
      <c r="P260" s="383"/>
      <c r="Q260" s="383"/>
      <c r="R260" s="383"/>
      <c r="S260" s="383"/>
      <c r="T260" s="383"/>
      <c r="U260" s="38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7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3"/>
      <c r="P261" s="383"/>
      <c r="Q261" s="383"/>
      <c r="R261" s="383"/>
      <c r="S261" s="383"/>
      <c r="T261" s="383"/>
      <c r="U261" s="38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37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3"/>
      <c r="P262" s="383"/>
      <c r="Q262" s="383"/>
      <c r="R262" s="383"/>
      <c r="S262" s="383"/>
      <c r="T262" s="383"/>
      <c r="U262" s="383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7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3"/>
      <c r="P263" s="383"/>
      <c r="Q263" s="383"/>
      <c r="R263" s="383"/>
      <c r="S263" s="383"/>
      <c r="T263" s="383"/>
      <c r="U263" s="383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7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3"/>
      <c r="P264" s="383"/>
      <c r="Q264" s="383"/>
      <c r="R264" s="383"/>
      <c r="S264" s="383"/>
      <c r="T264" s="383"/>
      <c r="U264" s="383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7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3"/>
      <c r="P265" s="383"/>
      <c r="Q265" s="383"/>
      <c r="R265" s="383"/>
      <c r="S265" s="383"/>
      <c r="T265" s="383"/>
      <c r="U265" s="38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7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3"/>
      <c r="P266" s="383"/>
      <c r="Q266" s="383"/>
      <c r="R266" s="383"/>
      <c r="S266" s="383"/>
      <c r="T266" s="383"/>
      <c r="U266" s="38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7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383"/>
      <c r="P267" s="383"/>
      <c r="Q267" s="383"/>
      <c r="R267" s="383"/>
      <c r="S267" s="383"/>
      <c r="T267" s="383"/>
      <c r="U267" s="383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7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3"/>
      <c r="P268" s="383"/>
      <c r="Q268" s="383"/>
      <c r="R268" s="383"/>
      <c r="S268" s="383"/>
      <c r="T268" s="383"/>
      <c r="U268" s="383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7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3"/>
      <c r="P269" s="383"/>
      <c r="Q269" s="383"/>
      <c r="R269" s="383"/>
      <c r="S269" s="383"/>
      <c r="T269" s="383"/>
      <c r="U269" s="383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7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3"/>
      <c r="P270" s="383"/>
      <c r="Q270" s="383"/>
      <c r="R270" s="383"/>
      <c r="S270" s="383"/>
      <c r="T270" s="383"/>
      <c r="U270" s="38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74" t="s">
        <v>222</v>
      </c>
      <c r="C271" s="126" t="s">
        <v>181</v>
      </c>
      <c r="D271" s="108">
        <v>9.36</v>
      </c>
      <c r="E271" s="108"/>
      <c r="F271" s="127"/>
      <c r="G271" s="128"/>
      <c r="H271" s="37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3"/>
      <c r="P271" s="383"/>
      <c r="Q271" s="383"/>
      <c r="R271" s="383"/>
      <c r="S271" s="383"/>
      <c r="T271" s="383"/>
      <c r="U271" s="383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74" t="s">
        <v>222</v>
      </c>
      <c r="C272" s="126" t="s">
        <v>179</v>
      </c>
      <c r="D272" s="108">
        <v>9.36</v>
      </c>
      <c r="E272" s="108"/>
      <c r="F272" s="127"/>
      <c r="G272" s="128"/>
      <c r="H272" s="37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3"/>
      <c r="P272" s="383"/>
      <c r="Q272" s="383"/>
      <c r="R272" s="383"/>
      <c r="S272" s="383"/>
      <c r="T272" s="383"/>
      <c r="U272" s="383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74" t="s">
        <v>222</v>
      </c>
      <c r="C273" s="126" t="s">
        <v>221</v>
      </c>
      <c r="D273" s="108">
        <v>9.36</v>
      </c>
      <c r="E273" s="108"/>
      <c r="F273" s="127"/>
      <c r="G273" s="128"/>
      <c r="H273" s="37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3"/>
      <c r="P273" s="383"/>
      <c r="Q273" s="383"/>
      <c r="R273" s="383"/>
      <c r="S273" s="383"/>
      <c r="T273" s="383"/>
      <c r="U273" s="383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74" t="s">
        <v>222</v>
      </c>
      <c r="C274" s="126" t="s">
        <v>186</v>
      </c>
      <c r="D274" s="108">
        <v>9.36</v>
      </c>
      <c r="E274" s="108"/>
      <c r="F274" s="127"/>
      <c r="G274" s="128"/>
      <c r="H274" s="37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3"/>
      <c r="P274" s="383"/>
      <c r="Q274" s="383"/>
      <c r="R274" s="383"/>
      <c r="S274" s="383"/>
      <c r="T274" s="383"/>
      <c r="U274" s="38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74" t="s">
        <v>393</v>
      </c>
      <c r="C275" s="187" t="s">
        <v>395</v>
      </c>
      <c r="D275" s="108">
        <v>5</v>
      </c>
      <c r="E275" s="108"/>
      <c r="F275" s="127"/>
      <c r="G275" s="128"/>
      <c r="H275" s="37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3"/>
      <c r="P275" s="383"/>
      <c r="Q275" s="383"/>
      <c r="R275" s="383"/>
      <c r="S275" s="383"/>
      <c r="T275" s="383"/>
      <c r="U275" s="383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74" t="s">
        <v>393</v>
      </c>
      <c r="C276" s="187" t="s">
        <v>402</v>
      </c>
      <c r="D276" s="108">
        <v>5</v>
      </c>
      <c r="E276" s="108"/>
      <c r="F276" s="127"/>
      <c r="G276" s="128"/>
      <c r="H276" s="37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3"/>
      <c r="P276" s="383"/>
      <c r="Q276" s="383"/>
      <c r="R276" s="383"/>
      <c r="S276" s="383"/>
      <c r="T276" s="383"/>
      <c r="U276" s="383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74" t="s">
        <v>404</v>
      </c>
      <c r="C277" s="187" t="s">
        <v>405</v>
      </c>
      <c r="D277" s="108">
        <v>5</v>
      </c>
      <c r="E277" s="108"/>
      <c r="F277" s="127"/>
      <c r="G277" s="128"/>
      <c r="H277" s="37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3"/>
      <c r="P277" s="383"/>
      <c r="Q277" s="383"/>
      <c r="R277" s="383"/>
      <c r="S277" s="383"/>
      <c r="T277" s="383"/>
      <c r="U277" s="38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74" t="s">
        <v>342</v>
      </c>
      <c r="C278" s="187" t="s">
        <v>372</v>
      </c>
      <c r="D278" s="108">
        <v>5</v>
      </c>
      <c r="E278" s="108"/>
      <c r="F278" s="127"/>
      <c r="G278" s="128"/>
      <c r="H278" s="37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3"/>
      <c r="P278" s="383"/>
      <c r="Q278" s="383"/>
      <c r="R278" s="383"/>
      <c r="S278" s="383"/>
      <c r="T278" s="383"/>
      <c r="U278" s="38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74" t="s">
        <v>343</v>
      </c>
      <c r="C279" s="126" t="s">
        <v>345</v>
      </c>
      <c r="D279" s="108">
        <v>5</v>
      </c>
      <c r="E279" s="108"/>
      <c r="F279" s="127"/>
      <c r="G279" s="128"/>
      <c r="H279" s="37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3"/>
      <c r="P279" s="383"/>
      <c r="Q279" s="383"/>
      <c r="R279" s="383"/>
      <c r="S279" s="383"/>
      <c r="T279" s="383"/>
      <c r="U279" s="38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74" t="s">
        <v>343</v>
      </c>
      <c r="C280" s="126" t="s">
        <v>347</v>
      </c>
      <c r="D280" s="108">
        <v>5</v>
      </c>
      <c r="E280" s="108"/>
      <c r="F280" s="127"/>
      <c r="G280" s="128"/>
      <c r="H280" s="37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3"/>
      <c r="P280" s="383"/>
      <c r="Q280" s="383"/>
      <c r="R280" s="383"/>
      <c r="S280" s="383"/>
      <c r="T280" s="383"/>
      <c r="U280" s="383"/>
      <c r="V280" s="132"/>
      <c r="W280" s="133"/>
      <c r="X280" s="132"/>
      <c r="Y280" s="132"/>
      <c r="Z280" s="132"/>
      <c r="AA280" s="132"/>
    </row>
    <row r="281" spans="1:27" ht="20.10000000000000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>
        <v>42707</v>
      </c>
      <c r="G281" s="128">
        <f>100+72</f>
        <v>172</v>
      </c>
      <c r="H281" s="375">
        <f t="shared" si="116"/>
        <v>870.31999999999994</v>
      </c>
      <c r="I281" s="129">
        <v>11</v>
      </c>
      <c r="J281" s="130">
        <f t="array" ref="J281">IF(ISERROR(G281/I281),"",G281/I281)</f>
        <v>15.636363636363637</v>
      </c>
      <c r="K281" s="131">
        <f t="array" ref="K281">IF(ISERROR(G281/L281),"",G281/L281)</f>
        <v>11.096774193548388</v>
      </c>
      <c r="L281" s="129">
        <v>15.5</v>
      </c>
      <c r="M281" s="109">
        <f t="shared" si="120"/>
        <v>-9.6774193548387899E-2</v>
      </c>
      <c r="N281" s="130">
        <f t="shared" si="121"/>
        <v>0</v>
      </c>
      <c r="O281" s="383"/>
      <c r="P281" s="383"/>
      <c r="Q281" s="383"/>
      <c r="R281" s="383"/>
      <c r="S281" s="383"/>
      <c r="T281" s="383"/>
      <c r="U281" s="383"/>
      <c r="V281" s="132">
        <f t="shared" ref="V281:V282" si="125">SUM(X281:AA281)</f>
        <v>0</v>
      </c>
      <c r="W281" s="133">
        <f t="shared" ref="W281:W282" si="126">IF(ISERROR(V281/G281),"",V281/G281)</f>
        <v>0</v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>
        <v>42707</v>
      </c>
      <c r="G282" s="128">
        <v>67</v>
      </c>
      <c r="H282" s="375">
        <f t="shared" si="116"/>
        <v>339.02</v>
      </c>
      <c r="I282" s="129">
        <v>4.3</v>
      </c>
      <c r="J282" s="130">
        <f t="array" ref="J282">IF(ISERROR(G282/I282),"",G282/I282)</f>
        <v>15.58139534883721</v>
      </c>
      <c r="K282" s="131">
        <f t="array" ref="K282">IF(ISERROR(G282/L282),"",G282/L282)</f>
        <v>4.32258064516129</v>
      </c>
      <c r="L282" s="129">
        <v>15.5</v>
      </c>
      <c r="M282" s="109">
        <f t="shared" si="120"/>
        <v>-2.2580645161290214E-2</v>
      </c>
      <c r="N282" s="130">
        <f t="shared" si="121"/>
        <v>0</v>
      </c>
      <c r="O282" s="383"/>
      <c r="P282" s="383"/>
      <c r="Q282" s="383"/>
      <c r="R282" s="383"/>
      <c r="S282" s="383"/>
      <c r="T282" s="383"/>
      <c r="U282" s="383"/>
      <c r="V282" s="132">
        <f t="shared" si="125"/>
        <v>0</v>
      </c>
      <c r="W282" s="133">
        <f t="shared" si="126"/>
        <v>0</v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>
        <v>42707</v>
      </c>
      <c r="G283" s="128">
        <f>90*7+100+38</f>
        <v>768</v>
      </c>
      <c r="H283" s="375">
        <f t="shared" si="116"/>
        <v>3863.04</v>
      </c>
      <c r="I283" s="129">
        <f>5.5*6+6*7</f>
        <v>75</v>
      </c>
      <c r="J283" s="130"/>
      <c r="K283" s="131"/>
      <c r="L283" s="129">
        <v>24</v>
      </c>
      <c r="M283" s="109"/>
      <c r="N283" s="130"/>
      <c r="O283" s="383"/>
      <c r="P283" s="383"/>
      <c r="Q283" s="383"/>
      <c r="R283" s="383"/>
      <c r="S283" s="383"/>
      <c r="T283" s="383"/>
      <c r="U283" s="38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375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383"/>
      <c r="P284" s="383"/>
      <c r="Q284" s="383"/>
      <c r="R284" s="383"/>
      <c r="S284" s="383"/>
      <c r="T284" s="383"/>
      <c r="U284" s="383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>
        <v>42707</v>
      </c>
      <c r="G285" s="128">
        <f>90+50+90+26+48+90+90</f>
        <v>484</v>
      </c>
      <c r="H285" s="375">
        <f t="shared" si="116"/>
        <v>2434.52</v>
      </c>
      <c r="I285" s="129">
        <f>6*6+5.5*7</f>
        <v>74.5</v>
      </c>
      <c r="J285" s="130"/>
      <c r="K285" s="131"/>
      <c r="L285" s="129">
        <v>24</v>
      </c>
      <c r="M285" s="109"/>
      <c r="N285" s="130"/>
      <c r="O285" s="383"/>
      <c r="P285" s="383"/>
      <c r="Q285" s="383"/>
      <c r="R285" s="383"/>
      <c r="S285" s="383"/>
      <c r="T285" s="383"/>
      <c r="U285" s="38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75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3"/>
      <c r="P286" s="383"/>
      <c r="Q286" s="383"/>
      <c r="R286" s="383"/>
      <c r="S286" s="383"/>
      <c r="T286" s="383"/>
      <c r="U286" s="383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75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3"/>
      <c r="P287" s="383"/>
      <c r="Q287" s="383"/>
      <c r="R287" s="383"/>
      <c r="S287" s="383"/>
      <c r="T287" s="383"/>
      <c r="U287" s="383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75">
        <f t="shared" si="116"/>
        <v>0</v>
      </c>
      <c r="I288" s="129"/>
      <c r="J288" s="130" t="str">
        <f t="array" ref="J288">IF(ISERROR(G288/I288),"",G288/I288)</f>
        <v/>
      </c>
      <c r="K288" s="375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3"/>
      <c r="P288" s="383"/>
      <c r="Q288" s="383"/>
      <c r="R288" s="383"/>
      <c r="S288" s="383"/>
      <c r="T288" s="383"/>
      <c r="U288" s="383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384" t="s">
        <v>202</v>
      </c>
      <c r="D289" s="143"/>
      <c r="E289" s="143"/>
      <c r="F289" s="144"/>
      <c r="G289" s="145">
        <f>SUM(G255:G288)</f>
        <v>1524</v>
      </c>
      <c r="H289" s="146">
        <f>SUM(H255:H288)</f>
        <v>7672.8899999999994</v>
      </c>
      <c r="I289" s="146">
        <f>SUM(I255:I288)</f>
        <v>170.8</v>
      </c>
      <c r="J289" s="130">
        <f t="array" ref="J289">IF(ISERROR(G289/I289),"",G289/I289)</f>
        <v>8.9227166276346601</v>
      </c>
      <c r="K289" s="146">
        <f>SUM(K255:K288)</f>
        <v>18.967741935483872</v>
      </c>
      <c r="L289" s="147"/>
      <c r="M289" s="150">
        <f t="shared" ref="M289:V289" si="131">SUM(M255:M288)</f>
        <v>2.3322580645161288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7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3"/>
      <c r="P290" s="383"/>
      <c r="Q290" s="383"/>
      <c r="R290" s="383"/>
      <c r="S290" s="383"/>
      <c r="T290" s="383"/>
      <c r="U290" s="383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7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3"/>
      <c r="P291" s="383"/>
      <c r="Q291" s="383"/>
      <c r="R291" s="383"/>
      <c r="S291" s="383"/>
      <c r="T291" s="383"/>
      <c r="U291" s="383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7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3"/>
      <c r="P292" s="383"/>
      <c r="Q292" s="383"/>
      <c r="R292" s="383"/>
      <c r="S292" s="383"/>
      <c r="T292" s="383"/>
      <c r="U292" s="383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7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3"/>
      <c r="P293" s="383"/>
      <c r="Q293" s="383"/>
      <c r="R293" s="383"/>
      <c r="S293" s="383"/>
      <c r="T293" s="383"/>
      <c r="U293" s="38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80" t="s">
        <v>203</v>
      </c>
      <c r="D294" s="108">
        <v>5.03</v>
      </c>
      <c r="E294" s="108"/>
      <c r="F294" s="127"/>
      <c r="G294" s="128"/>
      <c r="H294" s="37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3"/>
      <c r="P294" s="383"/>
      <c r="Q294" s="383"/>
      <c r="R294" s="383"/>
      <c r="S294" s="383"/>
      <c r="T294" s="383"/>
      <c r="U294" s="38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7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3"/>
      <c r="P295" s="383"/>
      <c r="Q295" s="383"/>
      <c r="R295" s="383"/>
      <c r="S295" s="383"/>
      <c r="T295" s="383"/>
      <c r="U295" s="38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7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3"/>
      <c r="P296" s="383"/>
      <c r="Q296" s="383"/>
      <c r="R296" s="383"/>
      <c r="S296" s="383"/>
      <c r="T296" s="383"/>
      <c r="U296" s="38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80" t="s">
        <v>228</v>
      </c>
      <c r="D297" s="108">
        <v>5.03</v>
      </c>
      <c r="E297" s="108"/>
      <c r="F297" s="127"/>
      <c r="G297" s="128"/>
      <c r="H297" s="37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3"/>
      <c r="P297" s="383"/>
      <c r="Q297" s="383"/>
      <c r="R297" s="383"/>
      <c r="S297" s="383"/>
      <c r="T297" s="383"/>
      <c r="U297" s="38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80" t="s">
        <v>212</v>
      </c>
      <c r="D298" s="108">
        <v>5.03</v>
      </c>
      <c r="E298" s="108"/>
      <c r="F298" s="127"/>
      <c r="G298" s="128"/>
      <c r="H298" s="37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3"/>
      <c r="P298" s="383"/>
      <c r="Q298" s="383"/>
      <c r="R298" s="383"/>
      <c r="S298" s="383"/>
      <c r="T298" s="383"/>
      <c r="U298" s="38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80" t="s">
        <v>203</v>
      </c>
      <c r="D299" s="108">
        <v>5.03</v>
      </c>
      <c r="E299" s="108"/>
      <c r="F299" s="127"/>
      <c r="G299" s="128"/>
      <c r="H299" s="37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3"/>
      <c r="P299" s="383"/>
      <c r="Q299" s="383"/>
      <c r="R299" s="383"/>
      <c r="S299" s="383"/>
      <c r="T299" s="383"/>
      <c r="U299" s="38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80" t="s">
        <v>186</v>
      </c>
      <c r="D300" s="108">
        <v>5.03</v>
      </c>
      <c r="E300" s="108"/>
      <c r="F300" s="127"/>
      <c r="G300" s="128"/>
      <c r="H300" s="37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3"/>
      <c r="P300" s="383"/>
      <c r="Q300" s="383"/>
      <c r="R300" s="383"/>
      <c r="S300" s="383"/>
      <c r="T300" s="383"/>
      <c r="U300" s="38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80" t="s">
        <v>228</v>
      </c>
      <c r="D301" s="108">
        <v>5.03</v>
      </c>
      <c r="E301" s="108"/>
      <c r="F301" s="127"/>
      <c r="G301" s="128"/>
      <c r="H301" s="37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3"/>
      <c r="P301" s="383"/>
      <c r="Q301" s="383"/>
      <c r="R301" s="383"/>
      <c r="S301" s="383"/>
      <c r="T301" s="383"/>
      <c r="U301" s="38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80" t="s">
        <v>199</v>
      </c>
      <c r="D302" s="108">
        <v>5.03</v>
      </c>
      <c r="E302" s="108"/>
      <c r="F302" s="127"/>
      <c r="G302" s="128"/>
      <c r="H302" s="37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3"/>
      <c r="P302" s="383"/>
      <c r="Q302" s="383"/>
      <c r="R302" s="383"/>
      <c r="S302" s="383"/>
      <c r="T302" s="383"/>
      <c r="U302" s="38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7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3"/>
      <c r="P303" s="383"/>
      <c r="Q303" s="383"/>
      <c r="R303" s="383"/>
      <c r="S303" s="383"/>
      <c r="T303" s="383"/>
      <c r="U303" s="38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7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3"/>
      <c r="P304" s="383"/>
      <c r="Q304" s="383"/>
      <c r="R304" s="383"/>
      <c r="S304" s="383"/>
      <c r="T304" s="383"/>
      <c r="U304" s="38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38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375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383"/>
      <c r="P306" s="383"/>
      <c r="Q306" s="383"/>
      <c r="R306" s="383"/>
      <c r="S306" s="383"/>
      <c r="T306" s="383"/>
      <c r="U306" s="383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7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3"/>
      <c r="P307" s="383"/>
      <c r="Q307" s="383"/>
      <c r="R307" s="383"/>
      <c r="S307" s="383"/>
      <c r="T307" s="383"/>
      <c r="U307" s="383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>
        <v>42705</v>
      </c>
      <c r="G308" s="128">
        <v>86</v>
      </c>
      <c r="H308" s="375">
        <f t="shared" si="136"/>
        <v>433.44</v>
      </c>
      <c r="I308" s="129">
        <v>4</v>
      </c>
      <c r="J308" s="130">
        <f t="array" ref="J308">IF(ISERROR(G308/I308),"",G308/I308)</f>
        <v>21.5</v>
      </c>
      <c r="K308" s="131">
        <f t="array" ref="K308">IF(ISERROR(G308/L308),"",G308/L308)</f>
        <v>3.9090909090909092</v>
      </c>
      <c r="L308" s="129">
        <v>22</v>
      </c>
      <c r="M308" s="109">
        <f t="shared" si="137"/>
        <v>9.0909090909090828E-2</v>
      </c>
      <c r="N308" s="130">
        <f t="shared" si="138"/>
        <v>0</v>
      </c>
      <c r="O308" s="383"/>
      <c r="P308" s="383"/>
      <c r="Q308" s="383"/>
      <c r="R308" s="383"/>
      <c r="S308" s="383"/>
      <c r="T308" s="383"/>
      <c r="U308" s="383"/>
      <c r="V308" s="132">
        <f t="shared" si="139"/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7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3"/>
      <c r="P309" s="383"/>
      <c r="Q309" s="383"/>
      <c r="R309" s="383"/>
      <c r="S309" s="383"/>
      <c r="T309" s="383"/>
      <c r="U309" s="38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7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3"/>
      <c r="P310" s="383"/>
      <c r="Q310" s="383"/>
      <c r="R310" s="383"/>
      <c r="S310" s="383"/>
      <c r="T310" s="383"/>
      <c r="U310" s="38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75"/>
      <c r="I311" s="129"/>
      <c r="J311" s="130"/>
      <c r="K311" s="131"/>
      <c r="L311" s="129"/>
      <c r="M311" s="109"/>
      <c r="N311" s="130"/>
      <c r="O311" s="383"/>
      <c r="P311" s="383"/>
      <c r="Q311" s="383"/>
      <c r="R311" s="383"/>
      <c r="S311" s="383"/>
      <c r="T311" s="383"/>
      <c r="U311" s="383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>
        <v>42705</v>
      </c>
      <c r="G312" s="128">
        <f>58+108*2+50+108*3+72+38+108-58</f>
        <v>808</v>
      </c>
      <c r="H312" s="375">
        <f t="shared" ref="H312" si="140">D312*G312</f>
        <v>4072.32</v>
      </c>
      <c r="I312" s="129">
        <f>5*3+8.5*4</f>
        <v>49</v>
      </c>
      <c r="J312" s="130">
        <f t="array" ref="J312">IF(ISERROR(G312/I312),"",G312/I312)</f>
        <v>16.489795918367346</v>
      </c>
      <c r="K312" s="131">
        <f t="array" ref="K312">IF(ISERROR(G312/L312),"",G312/L312)</f>
        <v>36.727272727272727</v>
      </c>
      <c r="L312" s="129">
        <v>22</v>
      </c>
      <c r="M312" s="109">
        <f t="shared" ref="M312" si="141">IF(ISERROR(I312-K312),"",I312-K312)</f>
        <v>12.272727272727273</v>
      </c>
      <c r="N312" s="130">
        <f t="shared" ref="N312" si="142">SUM(O312:U312)</f>
        <v>0</v>
      </c>
      <c r="O312" s="383"/>
      <c r="P312" s="383"/>
      <c r="Q312" s="383"/>
      <c r="R312" s="383"/>
      <c r="S312" s="383"/>
      <c r="T312" s="383"/>
      <c r="U312" s="383"/>
      <c r="V312" s="132">
        <f t="shared" ref="V312" si="143">SUM(X312:AA312)</f>
        <v>0</v>
      </c>
      <c r="W312" s="133">
        <f t="shared" ref="W312:W317" si="144">IF(ISERROR(V312/G312),"",V312/G312)</f>
        <v>0</v>
      </c>
      <c r="X312" s="132"/>
      <c r="Y312" s="132"/>
      <c r="Z312" s="132"/>
      <c r="AA312" s="132"/>
    </row>
    <row r="313" spans="1:27" ht="20.100000000000001" customHeight="1">
      <c r="A313" s="496" t="s">
        <v>234</v>
      </c>
      <c r="B313" s="497"/>
      <c r="C313" s="384" t="s">
        <v>202</v>
      </c>
      <c r="D313" s="143"/>
      <c r="E313" s="143"/>
      <c r="F313" s="144"/>
      <c r="G313" s="145">
        <f>SUM(G306:G312)</f>
        <v>894</v>
      </c>
      <c r="H313" s="146">
        <f>SUM(H306:H312)</f>
        <v>4505.76</v>
      </c>
      <c r="I313" s="146">
        <f>SUM(I306:I312)</f>
        <v>53</v>
      </c>
      <c r="J313" s="130">
        <f t="array" ref="J313">IF(ISERROR(G313/I313),"",G313/I313)</f>
        <v>16.867924528301888</v>
      </c>
      <c r="K313" s="146">
        <f>SUM(K306:K312)</f>
        <v>40.636363636363633</v>
      </c>
      <c r="L313" s="147"/>
      <c r="M313" s="150">
        <f>SUM(M306:M312)</f>
        <v>12.363636363636363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1"/>
      <c r="D314" s="108">
        <v>3.65</v>
      </c>
      <c r="E314" s="108"/>
      <c r="F314" s="153"/>
      <c r="G314" s="128"/>
      <c r="H314" s="375">
        <f t="shared" ref="H314:H327" si="145">D314*G314</f>
        <v>0</v>
      </c>
      <c r="I314" s="129"/>
      <c r="J314" s="130" t="str">
        <f t="array" ref="J314">IF(ISERROR(G314/I314),"",G314/I314)</f>
        <v/>
      </c>
      <c r="K314" s="37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3"/>
      <c r="P314" s="383"/>
      <c r="Q314" s="383"/>
      <c r="R314" s="383"/>
      <c r="S314" s="383"/>
      <c r="T314" s="383"/>
      <c r="U314" s="383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1"/>
      <c r="D315" s="108">
        <v>6.58</v>
      </c>
      <c r="E315" s="108"/>
      <c r="F315" s="127"/>
      <c r="G315" s="128"/>
      <c r="H315" s="37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3"/>
      <c r="P315" s="383"/>
      <c r="Q315" s="383"/>
      <c r="R315" s="383"/>
      <c r="S315" s="383"/>
      <c r="T315" s="383"/>
      <c r="U315" s="383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381"/>
      <c r="D316" s="108">
        <v>7.8</v>
      </c>
      <c r="E316" s="108"/>
      <c r="F316" s="127">
        <v>42707</v>
      </c>
      <c r="G316" s="128">
        <v>24</v>
      </c>
      <c r="H316" s="375">
        <f t="shared" si="145"/>
        <v>187.2</v>
      </c>
      <c r="I316" s="129">
        <v>5</v>
      </c>
      <c r="J316" s="130">
        <f t="array" ref="J316">IF(ISERROR(G316/I316),"",G316/I316)</f>
        <v>4.8</v>
      </c>
      <c r="K316" s="131">
        <f t="array" ref="K316">IF(ISERROR(G316/L316),"",G316/L316)</f>
        <v>5.2173913043478262</v>
      </c>
      <c r="L316" s="129">
        <v>4.5999999999999996</v>
      </c>
      <c r="M316" s="109">
        <f t="shared" si="146"/>
        <v>-0.21739130434782616</v>
      </c>
      <c r="N316" s="130">
        <f t="shared" si="147"/>
        <v>0</v>
      </c>
      <c r="O316" s="383"/>
      <c r="P316" s="383"/>
      <c r="Q316" s="383"/>
      <c r="R316" s="383"/>
      <c r="S316" s="383"/>
      <c r="T316" s="383"/>
      <c r="U316" s="383"/>
      <c r="V316" s="132">
        <f t="shared" si="148"/>
        <v>0</v>
      </c>
      <c r="W316" s="133">
        <f t="shared" si="144"/>
        <v>0</v>
      </c>
      <c r="X316" s="132"/>
      <c r="Y316" s="132"/>
      <c r="Z316" s="132"/>
      <c r="AA316" s="132"/>
    </row>
    <row r="317" spans="1:27" ht="20.100000000000001" customHeight="1">
      <c r="A317" s="301">
        <v>30700017</v>
      </c>
      <c r="B317" s="141" t="s">
        <v>238</v>
      </c>
      <c r="C317" s="381"/>
      <c r="D317" s="108">
        <v>4.4000000000000004</v>
      </c>
      <c r="E317" s="108"/>
      <c r="F317" s="127">
        <v>42708</v>
      </c>
      <c r="G317" s="128">
        <f>72*3+27</f>
        <v>243</v>
      </c>
      <c r="H317" s="375">
        <f t="shared" si="145"/>
        <v>1069.2</v>
      </c>
      <c r="I317" s="129">
        <v>42</v>
      </c>
      <c r="J317" s="130">
        <f t="array" ref="J317">IF(ISERROR(G317/I317),"",G317/I317)</f>
        <v>5.7857142857142856</v>
      </c>
      <c r="K317" s="131">
        <f t="array" ref="K317">IF(ISERROR(G317/L317),"",G317/L317)</f>
        <v>41.896551724137929</v>
      </c>
      <c r="L317" s="129">
        <v>5.8</v>
      </c>
      <c r="M317" s="109">
        <f t="shared" si="146"/>
        <v>0.10344827586207117</v>
      </c>
      <c r="N317" s="130">
        <f t="shared" si="147"/>
        <v>0</v>
      </c>
      <c r="O317" s="383"/>
      <c r="P317" s="383"/>
      <c r="Q317" s="383"/>
      <c r="R317" s="383"/>
      <c r="S317" s="383"/>
      <c r="T317" s="383"/>
      <c r="U317" s="383"/>
      <c r="V317" s="132">
        <f t="shared" si="148"/>
        <v>0</v>
      </c>
      <c r="W317" s="133">
        <f t="shared" si="144"/>
        <v>0</v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1"/>
      <c r="D318" s="108"/>
      <c r="E318" s="108"/>
      <c r="F318" s="127"/>
      <c r="G318" s="128"/>
      <c r="H318" s="37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3"/>
      <c r="P318" s="383"/>
      <c r="Q318" s="383"/>
      <c r="R318" s="383"/>
      <c r="S318" s="383"/>
      <c r="T318" s="383"/>
      <c r="U318" s="383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1" t="s">
        <v>239</v>
      </c>
      <c r="C319" s="381" t="s">
        <v>179</v>
      </c>
      <c r="D319" s="108">
        <v>6.04</v>
      </c>
      <c r="E319" s="108"/>
      <c r="F319" s="127"/>
      <c r="G319" s="128"/>
      <c r="H319" s="37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3"/>
      <c r="P319" s="383"/>
      <c r="Q319" s="383"/>
      <c r="R319" s="383"/>
      <c r="S319" s="383"/>
      <c r="T319" s="383"/>
      <c r="U319" s="383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1" t="s">
        <v>239</v>
      </c>
      <c r="C320" s="381" t="s">
        <v>186</v>
      </c>
      <c r="D320" s="108">
        <v>6.04</v>
      </c>
      <c r="E320" s="108"/>
      <c r="F320" s="127"/>
      <c r="G320" s="128"/>
      <c r="H320" s="37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3"/>
      <c r="P320" s="383"/>
      <c r="Q320" s="383"/>
      <c r="R320" s="383"/>
      <c r="S320" s="383"/>
      <c r="T320" s="383"/>
      <c r="U320" s="383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1" t="s">
        <v>443</v>
      </c>
      <c r="C321" s="381" t="s">
        <v>179</v>
      </c>
      <c r="D321" s="108">
        <v>6</v>
      </c>
      <c r="E321" s="108"/>
      <c r="F321" s="127"/>
      <c r="G321" s="128"/>
      <c r="H321" s="375">
        <f t="shared" si="145"/>
        <v>0</v>
      </c>
      <c r="I321" s="129"/>
      <c r="J321" s="130"/>
      <c r="K321" s="131"/>
      <c r="L321" s="129"/>
      <c r="M321" s="109"/>
      <c r="N321" s="130"/>
      <c r="O321" s="383"/>
      <c r="P321" s="383"/>
      <c r="Q321" s="383"/>
      <c r="R321" s="383"/>
      <c r="S321" s="383"/>
      <c r="T321" s="383"/>
      <c r="U321" s="383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1" t="s">
        <v>443</v>
      </c>
      <c r="C322" s="381" t="s">
        <v>60</v>
      </c>
      <c r="D322" s="108">
        <v>6</v>
      </c>
      <c r="E322" s="108"/>
      <c r="F322" s="127"/>
      <c r="G322" s="128"/>
      <c r="H322" s="375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3"/>
      <c r="P322" s="383"/>
      <c r="Q322" s="383"/>
      <c r="R322" s="383"/>
      <c r="S322" s="383"/>
      <c r="T322" s="383"/>
      <c r="U322" s="38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74" t="s">
        <v>240</v>
      </c>
      <c r="C323" s="126"/>
      <c r="D323" s="108">
        <v>7.3</v>
      </c>
      <c r="E323" s="108"/>
      <c r="F323" s="127"/>
      <c r="G323" s="128"/>
      <c r="H323" s="375">
        <f t="shared" si="145"/>
        <v>0</v>
      </c>
      <c r="I323" s="129"/>
      <c r="J323" s="130"/>
      <c r="K323" s="131"/>
      <c r="L323" s="129"/>
      <c r="M323" s="109"/>
      <c r="N323" s="130"/>
      <c r="O323" s="383"/>
      <c r="P323" s="383"/>
      <c r="Q323" s="383"/>
      <c r="R323" s="383"/>
      <c r="S323" s="383"/>
      <c r="T323" s="383"/>
      <c r="U323" s="383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74" t="s">
        <v>241</v>
      </c>
      <c r="C324" s="126"/>
      <c r="D324" s="108">
        <f>78*120/1000</f>
        <v>9.36</v>
      </c>
      <c r="E324" s="108"/>
      <c r="F324" s="127"/>
      <c r="G324" s="128"/>
      <c r="H324" s="37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3"/>
      <c r="P324" s="383"/>
      <c r="Q324" s="383"/>
      <c r="R324" s="383"/>
      <c r="S324" s="383"/>
      <c r="T324" s="383"/>
      <c r="U324" s="383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74" t="s">
        <v>242</v>
      </c>
      <c r="C325" s="126"/>
      <c r="D325" s="108">
        <v>4.5</v>
      </c>
      <c r="E325" s="108"/>
      <c r="F325" s="127"/>
      <c r="G325" s="128"/>
      <c r="H325" s="37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3"/>
      <c r="P325" s="383"/>
      <c r="Q325" s="383"/>
      <c r="R325" s="383"/>
      <c r="S325" s="383"/>
      <c r="T325" s="383"/>
      <c r="U325" s="38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74" t="s">
        <v>243</v>
      </c>
      <c r="C326" s="126"/>
      <c r="D326" s="108">
        <v>4.5</v>
      </c>
      <c r="E326" s="108"/>
      <c r="F326" s="127"/>
      <c r="G326" s="128"/>
      <c r="H326" s="37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3"/>
      <c r="P326" s="383"/>
      <c r="Q326" s="383"/>
      <c r="R326" s="383"/>
      <c r="S326" s="383"/>
      <c r="T326" s="383"/>
      <c r="U326" s="38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7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3"/>
      <c r="P327" s="383"/>
      <c r="Q327" s="383"/>
      <c r="R327" s="383"/>
      <c r="S327" s="383"/>
      <c r="T327" s="383"/>
      <c r="U327" s="383"/>
      <c r="V327" s="132"/>
      <c r="W327" s="133"/>
      <c r="X327" s="132"/>
      <c r="Y327" s="132"/>
      <c r="Z327" s="132"/>
      <c r="AA327" s="132"/>
    </row>
    <row r="328" spans="1:27" ht="20.100000000000001" customHeight="1">
      <c r="A328" s="496" t="s">
        <v>244</v>
      </c>
      <c r="B328" s="497"/>
      <c r="C328" s="384" t="s">
        <v>202</v>
      </c>
      <c r="D328" s="143"/>
      <c r="E328" s="143"/>
      <c r="F328" s="144"/>
      <c r="G328" s="145">
        <f>SUM(G314:G327)</f>
        <v>267</v>
      </c>
      <c r="H328" s="146">
        <f>SUM(H314:H324)</f>
        <v>1256.4000000000001</v>
      </c>
      <c r="I328" s="146">
        <f>SUM(I314:I327)</f>
        <v>47</v>
      </c>
      <c r="J328" s="130"/>
      <c r="K328" s="146">
        <f>SUM(K314:K324)</f>
        <v>47.113943028485757</v>
      </c>
      <c r="L328" s="147"/>
      <c r="M328" s="150">
        <f t="shared" ref="M328:AA328" si="156">SUM(M314:M324)</f>
        <v>-0.11394302848575499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2685</v>
      </c>
      <c r="H329" s="154">
        <f>SUM(H196,H254,H289,H305,H313,H328)</f>
        <v>13435.05</v>
      </c>
      <c r="I329" s="154">
        <f>SUM(I196,I254,I289,I305,I313,I328)</f>
        <v>270.8</v>
      </c>
      <c r="J329" s="155">
        <f t="array" ref="J329">IF(ISERROR(G329/I329),"",G329/I329)</f>
        <v>9.9150664697193491</v>
      </c>
      <c r="K329" s="154">
        <f>SUM(K196,K254,K289,K305,K313,K328)</f>
        <v>106.71804860033326</v>
      </c>
      <c r="L329" s="155">
        <f>IF(ISERROR(G329/K329),"",G329/K329)</f>
        <v>25.159755404219556</v>
      </c>
      <c r="M329" s="154">
        <f t="shared" ref="M329:AA329" si="157">SUM(M196,M254,M289,M305,M313,M328)</f>
        <v>14.581951399666737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377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377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377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377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377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377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377">
        <f>G329</f>
        <v>2685</v>
      </c>
      <c r="C336" s="472" t="s">
        <v>269</v>
      </c>
      <c r="D336" s="471"/>
      <c r="E336" s="462">
        <f>H329</f>
        <v>13435.05</v>
      </c>
      <c r="F336" s="462"/>
      <c r="G336" s="462" t="s">
        <v>270</v>
      </c>
      <c r="H336" s="462"/>
      <c r="I336" s="490">
        <f>L329</f>
        <v>25.159755404219556</v>
      </c>
      <c r="J336" s="490"/>
      <c r="K336" s="492" t="s">
        <v>271</v>
      </c>
      <c r="L336" s="492"/>
      <c r="M336" s="490">
        <f>J329</f>
        <v>9.9150664697193491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377">
        <f>I329+C335</f>
        <v>272.8</v>
      </c>
      <c r="C337" s="469" t="s">
        <v>251</v>
      </c>
      <c r="D337" s="470"/>
      <c r="E337" s="487">
        <f>K329+I335</f>
        <v>136.71804860033325</v>
      </c>
      <c r="F337" s="487"/>
      <c r="G337" s="462" t="s">
        <v>274</v>
      </c>
      <c r="H337" s="462"/>
      <c r="I337" s="490">
        <f>B337-E337</f>
        <v>136.08195139966676</v>
      </c>
      <c r="J337" s="490"/>
      <c r="K337" s="492" t="s">
        <v>275</v>
      </c>
      <c r="L337" s="492"/>
      <c r="M337" s="493">
        <f>IF(ISERROR(I337/E337),"",I337/E337)</f>
        <v>0.99534737946321938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377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296</v>
      </c>
      <c r="H342" s="381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374" t="s">
        <v>178</v>
      </c>
      <c r="C343" s="126" t="s">
        <v>179</v>
      </c>
      <c r="D343" s="108">
        <v>5.03</v>
      </c>
      <c r="E343" s="108"/>
      <c r="F343" s="127"/>
      <c r="G343" s="128"/>
      <c r="H343" s="375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3"/>
      <c r="P343" s="383"/>
      <c r="Q343" s="383"/>
      <c r="R343" s="383"/>
      <c r="S343" s="383"/>
      <c r="T343" s="383"/>
      <c r="U343" s="383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75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3"/>
      <c r="P344" s="383"/>
      <c r="Q344" s="383"/>
      <c r="R344" s="383"/>
      <c r="S344" s="383"/>
      <c r="T344" s="383"/>
      <c r="U344" s="383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75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3"/>
      <c r="P345" s="383"/>
      <c r="Q345" s="383"/>
      <c r="R345" s="383"/>
      <c r="S345" s="383"/>
      <c r="T345" s="383"/>
      <c r="U345" s="383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75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3"/>
      <c r="P346" s="383"/>
      <c r="Q346" s="383"/>
      <c r="R346" s="383"/>
      <c r="S346" s="383"/>
      <c r="T346" s="383"/>
      <c r="U346" s="383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75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3"/>
      <c r="P347" s="383"/>
      <c r="Q347" s="383"/>
      <c r="R347" s="383"/>
      <c r="S347" s="383"/>
      <c r="T347" s="383"/>
      <c r="U347" s="383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75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3"/>
      <c r="P348" s="383"/>
      <c r="Q348" s="383"/>
      <c r="R348" s="383"/>
      <c r="S348" s="383"/>
      <c r="T348" s="383"/>
      <c r="U348" s="38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75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3"/>
      <c r="P349" s="383"/>
      <c r="Q349" s="383"/>
      <c r="R349" s="383"/>
      <c r="S349" s="383"/>
      <c r="T349" s="383"/>
      <c r="U349" s="383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75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3"/>
      <c r="P350" s="383"/>
      <c r="Q350" s="383"/>
      <c r="R350" s="383"/>
      <c r="S350" s="383"/>
      <c r="T350" s="383"/>
      <c r="U350" s="383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75">
        <f t="shared" si="158"/>
        <v>0</v>
      </c>
      <c r="I351" s="37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3"/>
      <c r="P351" s="383"/>
      <c r="Q351" s="383"/>
      <c r="R351" s="383"/>
      <c r="S351" s="383"/>
      <c r="T351" s="383"/>
      <c r="U351" s="383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75">
        <f t="shared" si="158"/>
        <v>0</v>
      </c>
      <c r="I352" s="37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3"/>
      <c r="P352" s="383"/>
      <c r="Q352" s="383"/>
      <c r="R352" s="383"/>
      <c r="S352" s="383"/>
      <c r="T352" s="383"/>
      <c r="U352" s="383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75">
        <f t="shared" si="158"/>
        <v>0</v>
      </c>
      <c r="I353" s="375"/>
      <c r="J353" s="130"/>
      <c r="K353" s="131"/>
      <c r="L353" s="129"/>
      <c r="M353" s="109"/>
      <c r="N353" s="130"/>
      <c r="O353" s="383"/>
      <c r="P353" s="383"/>
      <c r="Q353" s="383"/>
      <c r="R353" s="383"/>
      <c r="S353" s="383"/>
      <c r="T353" s="383"/>
      <c r="U353" s="38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75">
        <f t="shared" si="158"/>
        <v>0</v>
      </c>
      <c r="I354" s="375"/>
      <c r="J354" s="130"/>
      <c r="K354" s="131"/>
      <c r="L354" s="129"/>
      <c r="M354" s="109"/>
      <c r="N354" s="130"/>
      <c r="O354" s="383"/>
      <c r="P354" s="383"/>
      <c r="Q354" s="383"/>
      <c r="R354" s="383"/>
      <c r="S354" s="383"/>
      <c r="T354" s="383"/>
      <c r="U354" s="38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75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3"/>
      <c r="P355" s="383"/>
      <c r="Q355" s="383"/>
      <c r="R355" s="383"/>
      <c r="S355" s="383"/>
      <c r="T355" s="383"/>
      <c r="U355" s="383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75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3"/>
      <c r="P356" s="383"/>
      <c r="Q356" s="383"/>
      <c r="R356" s="383"/>
      <c r="S356" s="383"/>
      <c r="T356" s="383"/>
      <c r="U356" s="383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75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3"/>
      <c r="P357" s="383"/>
      <c r="Q357" s="383"/>
      <c r="R357" s="383"/>
      <c r="S357" s="383"/>
      <c r="T357" s="383"/>
      <c r="U357" s="383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1" t="s">
        <v>190</v>
      </c>
      <c r="D358" s="108">
        <v>4.8</v>
      </c>
      <c r="E358" s="108"/>
      <c r="F358" s="127"/>
      <c r="G358" s="128"/>
      <c r="H358" s="375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3"/>
      <c r="P358" s="383"/>
      <c r="Q358" s="383"/>
      <c r="R358" s="383"/>
      <c r="S358" s="383"/>
      <c r="T358" s="383"/>
      <c r="U358" s="38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1" t="s">
        <v>187</v>
      </c>
      <c r="D359" s="108">
        <v>4.8</v>
      </c>
      <c r="E359" s="108"/>
      <c r="F359" s="127"/>
      <c r="G359" s="128"/>
      <c r="H359" s="375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3"/>
      <c r="P359" s="383"/>
      <c r="Q359" s="383"/>
      <c r="R359" s="383"/>
      <c r="S359" s="383"/>
      <c r="T359" s="383"/>
      <c r="U359" s="38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1" t="s">
        <v>179</v>
      </c>
      <c r="D360" s="108">
        <v>4.8</v>
      </c>
      <c r="E360" s="108"/>
      <c r="F360" s="127"/>
      <c r="G360" s="128"/>
      <c r="H360" s="375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3"/>
      <c r="P360" s="383"/>
      <c r="Q360" s="383"/>
      <c r="R360" s="383"/>
      <c r="S360" s="383"/>
      <c r="T360" s="383"/>
      <c r="U360" s="38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1" t="s">
        <v>199</v>
      </c>
      <c r="D361" s="108">
        <v>4.8</v>
      </c>
      <c r="E361" s="108"/>
      <c r="F361" s="127"/>
      <c r="G361" s="128"/>
      <c r="H361" s="375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3"/>
      <c r="P361" s="383"/>
      <c r="Q361" s="383"/>
      <c r="R361" s="383"/>
      <c r="S361" s="383"/>
      <c r="T361" s="383"/>
      <c r="U361" s="383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75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3"/>
      <c r="P362" s="383"/>
      <c r="Q362" s="383"/>
      <c r="R362" s="383"/>
      <c r="S362" s="383"/>
      <c r="T362" s="383"/>
      <c r="U362" s="383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75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3"/>
      <c r="P363" s="383"/>
      <c r="Q363" s="383"/>
      <c r="R363" s="383"/>
      <c r="S363" s="383"/>
      <c r="T363" s="383"/>
      <c r="U363" s="383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38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74" t="s">
        <v>206</v>
      </c>
      <c r="C365" s="126" t="s">
        <v>199</v>
      </c>
      <c r="D365" s="108">
        <v>5.03</v>
      </c>
      <c r="E365" s="108"/>
      <c r="F365" s="127"/>
      <c r="G365" s="128"/>
      <c r="H365" s="375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79"/>
      <c r="P365" s="379"/>
      <c r="Q365" s="379"/>
      <c r="R365" s="379"/>
      <c r="S365" s="379"/>
      <c r="T365" s="379"/>
      <c r="U365" s="379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74" t="s">
        <v>425</v>
      </c>
      <c r="C366" s="187" t="s">
        <v>427</v>
      </c>
      <c r="D366" s="108">
        <v>5.03</v>
      </c>
      <c r="E366" s="108"/>
      <c r="F366" s="127"/>
      <c r="G366" s="128"/>
      <c r="H366" s="375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79"/>
      <c r="P366" s="379"/>
      <c r="Q366" s="379"/>
      <c r="R366" s="379"/>
      <c r="S366" s="379"/>
      <c r="T366" s="379"/>
      <c r="U366" s="3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74" t="s">
        <v>206</v>
      </c>
      <c r="C367" s="126" t="s">
        <v>186</v>
      </c>
      <c r="D367" s="108">
        <v>5.03</v>
      </c>
      <c r="E367" s="108"/>
      <c r="F367" s="127"/>
      <c r="G367" s="128"/>
      <c r="H367" s="375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79"/>
      <c r="P367" s="379"/>
      <c r="Q367" s="379"/>
      <c r="R367" s="379"/>
      <c r="S367" s="379"/>
      <c r="T367" s="379"/>
      <c r="U367" s="379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74" t="s">
        <v>206</v>
      </c>
      <c r="C368" s="126" t="s">
        <v>203</v>
      </c>
      <c r="D368" s="108">
        <v>5.03</v>
      </c>
      <c r="E368" s="108"/>
      <c r="F368" s="127"/>
      <c r="G368" s="128"/>
      <c r="H368" s="375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79"/>
      <c r="P368" s="379"/>
      <c r="Q368" s="379"/>
      <c r="R368" s="379"/>
      <c r="S368" s="379"/>
      <c r="T368" s="379"/>
      <c r="U368" s="379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74" t="s">
        <v>206</v>
      </c>
      <c r="C369" s="126" t="s">
        <v>207</v>
      </c>
      <c r="D369" s="108">
        <v>5.03</v>
      </c>
      <c r="E369" s="108"/>
      <c r="F369" s="127"/>
      <c r="G369" s="128"/>
      <c r="H369" s="375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79"/>
      <c r="P369" s="379"/>
      <c r="Q369" s="379"/>
      <c r="R369" s="379"/>
      <c r="S369" s="379"/>
      <c r="T369" s="379"/>
      <c r="U369" s="379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74" t="s">
        <v>414</v>
      </c>
      <c r="C370" s="187" t="s">
        <v>415</v>
      </c>
      <c r="D370" s="108"/>
      <c r="E370" s="108"/>
      <c r="F370" s="127"/>
      <c r="G370" s="128"/>
      <c r="H370" s="37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79"/>
      <c r="P370" s="379"/>
      <c r="Q370" s="379"/>
      <c r="R370" s="379"/>
      <c r="S370" s="379"/>
      <c r="T370" s="379"/>
      <c r="U370" s="37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74" t="s">
        <v>414</v>
      </c>
      <c r="C371" s="187" t="s">
        <v>416</v>
      </c>
      <c r="D371" s="108"/>
      <c r="E371" s="108"/>
      <c r="F371" s="127"/>
      <c r="G371" s="128"/>
      <c r="H371" s="375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79"/>
      <c r="P371" s="379"/>
      <c r="Q371" s="379"/>
      <c r="R371" s="379"/>
      <c r="S371" s="379"/>
      <c r="T371" s="379"/>
      <c r="U371" s="379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74" t="s">
        <v>414</v>
      </c>
      <c r="C372" s="187" t="s">
        <v>61</v>
      </c>
      <c r="D372" s="108"/>
      <c r="E372" s="108"/>
      <c r="F372" s="127"/>
      <c r="G372" s="128"/>
      <c r="H372" s="375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79"/>
      <c r="P372" s="379"/>
      <c r="Q372" s="379"/>
      <c r="R372" s="379"/>
      <c r="S372" s="379"/>
      <c r="T372" s="379"/>
      <c r="U372" s="37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74" t="s">
        <v>208</v>
      </c>
      <c r="C373" s="126" t="s">
        <v>179</v>
      </c>
      <c r="D373" s="108">
        <v>5.08</v>
      </c>
      <c r="E373" s="108"/>
      <c r="F373" s="127"/>
      <c r="G373" s="128"/>
      <c r="H373" s="37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79"/>
      <c r="P373" s="379"/>
      <c r="Q373" s="379"/>
      <c r="R373" s="379"/>
      <c r="S373" s="379"/>
      <c r="T373" s="379"/>
      <c r="U373" s="379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74" t="s">
        <v>208</v>
      </c>
      <c r="C374" s="126" t="s">
        <v>204</v>
      </c>
      <c r="D374" s="108">
        <v>5.08</v>
      </c>
      <c r="E374" s="108"/>
      <c r="F374" s="127"/>
      <c r="G374" s="128"/>
      <c r="H374" s="375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79"/>
      <c r="P374" s="379"/>
      <c r="Q374" s="379"/>
      <c r="R374" s="379"/>
      <c r="S374" s="379"/>
      <c r="T374" s="379"/>
      <c r="U374" s="379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74" t="s">
        <v>208</v>
      </c>
      <c r="C375" s="126" t="s">
        <v>205</v>
      </c>
      <c r="D375" s="108">
        <v>5.08</v>
      </c>
      <c r="E375" s="108"/>
      <c r="F375" s="127"/>
      <c r="G375" s="128"/>
      <c r="H375" s="375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79"/>
      <c r="P375" s="379"/>
      <c r="Q375" s="379"/>
      <c r="R375" s="379"/>
      <c r="S375" s="379"/>
      <c r="T375" s="379"/>
      <c r="U375" s="379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74" t="s">
        <v>208</v>
      </c>
      <c r="C376" s="126" t="s">
        <v>186</v>
      </c>
      <c r="D376" s="108">
        <v>5.08</v>
      </c>
      <c r="E376" s="108"/>
      <c r="F376" s="127"/>
      <c r="G376" s="128"/>
      <c r="H376" s="375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79"/>
      <c r="P376" s="379"/>
      <c r="Q376" s="379"/>
      <c r="R376" s="379"/>
      <c r="S376" s="379"/>
      <c r="T376" s="379"/>
      <c r="U376" s="379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74" t="s">
        <v>208</v>
      </c>
      <c r="C377" s="126" t="s">
        <v>203</v>
      </c>
      <c r="D377" s="108">
        <v>5.08</v>
      </c>
      <c r="E377" s="108"/>
      <c r="F377" s="127"/>
      <c r="G377" s="128"/>
      <c r="H377" s="37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79"/>
      <c r="P377" s="379"/>
      <c r="Q377" s="379"/>
      <c r="R377" s="379"/>
      <c r="S377" s="379"/>
      <c r="T377" s="379"/>
      <c r="U377" s="379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74" t="s">
        <v>208</v>
      </c>
      <c r="C378" s="126" t="s">
        <v>199</v>
      </c>
      <c r="D378" s="108">
        <v>5.08</v>
      </c>
      <c r="E378" s="108"/>
      <c r="F378" s="127"/>
      <c r="G378" s="128"/>
      <c r="H378" s="37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3"/>
      <c r="P378" s="383"/>
      <c r="Q378" s="383"/>
      <c r="R378" s="383"/>
      <c r="S378" s="383"/>
      <c r="T378" s="383"/>
      <c r="U378" s="383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74" t="s">
        <v>208</v>
      </c>
      <c r="C379" s="126" t="s">
        <v>187</v>
      </c>
      <c r="D379" s="108">
        <v>5.08</v>
      </c>
      <c r="E379" s="108"/>
      <c r="F379" s="127"/>
      <c r="G379" s="128"/>
      <c r="H379" s="37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9"/>
      <c r="P379" s="379"/>
      <c r="Q379" s="379"/>
      <c r="R379" s="379"/>
      <c r="S379" s="379"/>
      <c r="T379" s="379"/>
      <c r="U379" s="37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74" t="s">
        <v>208</v>
      </c>
      <c r="C380" s="126" t="s">
        <v>207</v>
      </c>
      <c r="D380" s="108">
        <v>5.08</v>
      </c>
      <c r="E380" s="108"/>
      <c r="F380" s="127"/>
      <c r="G380" s="128"/>
      <c r="H380" s="37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3"/>
      <c r="P380" s="383"/>
      <c r="Q380" s="383"/>
      <c r="R380" s="383"/>
      <c r="S380" s="383"/>
      <c r="T380" s="383"/>
      <c r="U380" s="383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74" t="s">
        <v>209</v>
      </c>
      <c r="C381" s="126" t="s">
        <v>194</v>
      </c>
      <c r="D381" s="108">
        <v>5.03</v>
      </c>
      <c r="E381" s="108"/>
      <c r="F381" s="127"/>
      <c r="G381" s="128"/>
      <c r="H381" s="37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79"/>
      <c r="P381" s="379"/>
      <c r="Q381" s="379"/>
      <c r="R381" s="379"/>
      <c r="S381" s="379"/>
      <c r="T381" s="379"/>
      <c r="U381" s="37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74" t="s">
        <v>209</v>
      </c>
      <c r="C382" s="126" t="s">
        <v>179</v>
      </c>
      <c r="D382" s="108">
        <v>5.03</v>
      </c>
      <c r="E382" s="108"/>
      <c r="F382" s="127"/>
      <c r="G382" s="128"/>
      <c r="H382" s="37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79"/>
      <c r="P382" s="379"/>
      <c r="Q382" s="379"/>
      <c r="R382" s="379"/>
      <c r="S382" s="379"/>
      <c r="T382" s="379"/>
      <c r="U382" s="37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74" t="s">
        <v>209</v>
      </c>
      <c r="C383" s="126" t="s">
        <v>195</v>
      </c>
      <c r="D383" s="108">
        <v>5.03</v>
      </c>
      <c r="E383" s="108"/>
      <c r="F383" s="127"/>
      <c r="G383" s="128"/>
      <c r="H383" s="37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79"/>
      <c r="P383" s="379"/>
      <c r="Q383" s="379"/>
      <c r="R383" s="379"/>
      <c r="S383" s="379"/>
      <c r="T383" s="379"/>
      <c r="U383" s="37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74" t="s">
        <v>209</v>
      </c>
      <c r="C384" s="126" t="s">
        <v>204</v>
      </c>
      <c r="D384" s="108">
        <v>5.03</v>
      </c>
      <c r="E384" s="108"/>
      <c r="F384" s="127"/>
      <c r="G384" s="128"/>
      <c r="H384" s="37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79"/>
      <c r="P384" s="379"/>
      <c r="Q384" s="379"/>
      <c r="R384" s="379"/>
      <c r="S384" s="379"/>
      <c r="T384" s="379"/>
      <c r="U384" s="37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74" t="s">
        <v>382</v>
      </c>
      <c r="C385" s="187" t="s">
        <v>383</v>
      </c>
      <c r="D385" s="108">
        <v>5.03</v>
      </c>
      <c r="E385" s="108"/>
      <c r="F385" s="127"/>
      <c r="G385" s="128"/>
      <c r="H385" s="375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79"/>
      <c r="P385" s="379"/>
      <c r="Q385" s="379"/>
      <c r="R385" s="379"/>
      <c r="S385" s="379"/>
      <c r="T385" s="379"/>
      <c r="U385" s="379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74" t="s">
        <v>382</v>
      </c>
      <c r="C386" s="187" t="s">
        <v>384</v>
      </c>
      <c r="D386" s="108">
        <v>5.03</v>
      </c>
      <c r="E386" s="108"/>
      <c r="F386" s="127"/>
      <c r="G386" s="128"/>
      <c r="H386" s="375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79"/>
      <c r="P386" s="379"/>
      <c r="Q386" s="379"/>
      <c r="R386" s="379"/>
      <c r="S386" s="379"/>
      <c r="T386" s="379"/>
      <c r="U386" s="379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74" t="s">
        <v>382</v>
      </c>
      <c r="C387" s="187" t="s">
        <v>389</v>
      </c>
      <c r="D387" s="108">
        <v>5.03</v>
      </c>
      <c r="E387" s="108"/>
      <c r="F387" s="127"/>
      <c r="G387" s="128"/>
      <c r="H387" s="375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79"/>
      <c r="P387" s="379"/>
      <c r="Q387" s="379"/>
      <c r="R387" s="379"/>
      <c r="S387" s="379"/>
      <c r="T387" s="379"/>
      <c r="U387" s="379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74" t="s">
        <v>382</v>
      </c>
      <c r="C388" s="187" t="s">
        <v>391</v>
      </c>
      <c r="D388" s="108">
        <v>5.03</v>
      </c>
      <c r="E388" s="108"/>
      <c r="F388" s="127"/>
      <c r="G388" s="128"/>
      <c r="H388" s="375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79"/>
      <c r="P388" s="379"/>
      <c r="Q388" s="379"/>
      <c r="R388" s="379"/>
      <c r="S388" s="379"/>
      <c r="T388" s="379"/>
      <c r="U388" s="379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74" t="s">
        <v>418</v>
      </c>
      <c r="C389" s="187" t="s">
        <v>364</v>
      </c>
      <c r="D389" s="108">
        <v>5.03</v>
      </c>
      <c r="E389" s="108"/>
      <c r="F389" s="127"/>
      <c r="G389" s="128"/>
      <c r="H389" s="37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79"/>
      <c r="P389" s="379"/>
      <c r="Q389" s="379"/>
      <c r="R389" s="379"/>
      <c r="S389" s="379"/>
      <c r="T389" s="379"/>
      <c r="U389" s="37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74" t="s">
        <v>418</v>
      </c>
      <c r="C390" s="187" t="s">
        <v>365</v>
      </c>
      <c r="D390" s="108">
        <v>5.03</v>
      </c>
      <c r="E390" s="108"/>
      <c r="F390" s="127"/>
      <c r="G390" s="128"/>
      <c r="H390" s="37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79"/>
      <c r="P390" s="379"/>
      <c r="Q390" s="379"/>
      <c r="R390" s="379"/>
      <c r="S390" s="379"/>
      <c r="T390" s="379"/>
      <c r="U390" s="37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74" t="s">
        <v>418</v>
      </c>
      <c r="C391" s="187" t="s">
        <v>366</v>
      </c>
      <c r="D391" s="108">
        <v>5.03</v>
      </c>
      <c r="E391" s="108"/>
      <c r="F391" s="127"/>
      <c r="G391" s="128"/>
      <c r="H391" s="37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79"/>
      <c r="P391" s="379"/>
      <c r="Q391" s="379"/>
      <c r="R391" s="379"/>
      <c r="S391" s="379"/>
      <c r="T391" s="379"/>
      <c r="U391" s="37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74" t="s">
        <v>418</v>
      </c>
      <c r="C392" s="187" t="s">
        <v>367</v>
      </c>
      <c r="D392" s="108">
        <v>5.03</v>
      </c>
      <c r="E392" s="108"/>
      <c r="F392" s="127"/>
      <c r="G392" s="128"/>
      <c r="H392" s="37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79"/>
      <c r="P392" s="379"/>
      <c r="Q392" s="379"/>
      <c r="R392" s="379"/>
      <c r="S392" s="379"/>
      <c r="T392" s="379"/>
      <c r="U392" s="37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75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3"/>
      <c r="P393" s="383"/>
      <c r="Q393" s="383"/>
      <c r="R393" s="383"/>
      <c r="S393" s="383"/>
      <c r="T393" s="383"/>
      <c r="U393" s="383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75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3"/>
      <c r="P394" s="383"/>
      <c r="Q394" s="383"/>
      <c r="R394" s="383"/>
      <c r="S394" s="383"/>
      <c r="T394" s="383"/>
      <c r="U394" s="383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75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3"/>
      <c r="P395" s="383"/>
      <c r="Q395" s="383"/>
      <c r="R395" s="383"/>
      <c r="S395" s="383"/>
      <c r="T395" s="383"/>
      <c r="U395" s="383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75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3"/>
      <c r="P396" s="383"/>
      <c r="Q396" s="383"/>
      <c r="R396" s="383"/>
      <c r="S396" s="383"/>
      <c r="T396" s="383"/>
      <c r="U396" s="383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7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3"/>
      <c r="P397" s="383"/>
      <c r="Q397" s="383"/>
      <c r="R397" s="383"/>
      <c r="S397" s="383"/>
      <c r="T397" s="383"/>
      <c r="U397" s="383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7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3"/>
      <c r="P398" s="383"/>
      <c r="Q398" s="383"/>
      <c r="R398" s="383"/>
      <c r="S398" s="383"/>
      <c r="T398" s="383"/>
      <c r="U398" s="38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7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3"/>
      <c r="P399" s="383"/>
      <c r="Q399" s="383"/>
      <c r="R399" s="383"/>
      <c r="S399" s="383"/>
      <c r="T399" s="383"/>
      <c r="U399" s="38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7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3"/>
      <c r="P400" s="383"/>
      <c r="Q400" s="383"/>
      <c r="R400" s="383"/>
      <c r="S400" s="383"/>
      <c r="T400" s="383"/>
      <c r="U400" s="38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7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3"/>
      <c r="P401" s="383"/>
      <c r="Q401" s="383"/>
      <c r="R401" s="383"/>
      <c r="S401" s="383"/>
      <c r="T401" s="383"/>
      <c r="U401" s="38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7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3"/>
      <c r="P402" s="383"/>
      <c r="Q402" s="383"/>
      <c r="R402" s="383"/>
      <c r="S402" s="383"/>
      <c r="T402" s="383"/>
      <c r="U402" s="38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375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3"/>
      <c r="P403" s="383"/>
      <c r="Q403" s="383"/>
      <c r="R403" s="383"/>
      <c r="S403" s="383"/>
      <c r="T403" s="383"/>
      <c r="U403" s="383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75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3"/>
      <c r="P404" s="383"/>
      <c r="Q404" s="383"/>
      <c r="R404" s="383"/>
      <c r="S404" s="383"/>
      <c r="T404" s="383"/>
      <c r="U404" s="383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7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3"/>
      <c r="P405" s="383"/>
      <c r="Q405" s="383"/>
      <c r="R405" s="383"/>
      <c r="S405" s="383"/>
      <c r="T405" s="383"/>
      <c r="U405" s="383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7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3"/>
      <c r="P406" s="383"/>
      <c r="Q406" s="383"/>
      <c r="R406" s="383"/>
      <c r="S406" s="383"/>
      <c r="T406" s="383"/>
      <c r="U406" s="383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75">
        <f t="shared" si="171"/>
        <v>0</v>
      </c>
      <c r="I407" s="129"/>
      <c r="J407" s="130"/>
      <c r="K407" s="131"/>
      <c r="L407" s="129"/>
      <c r="M407" s="109"/>
      <c r="N407" s="130"/>
      <c r="O407" s="383"/>
      <c r="P407" s="383"/>
      <c r="Q407" s="383"/>
      <c r="R407" s="383"/>
      <c r="S407" s="383"/>
      <c r="T407" s="383"/>
      <c r="U407" s="38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75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3"/>
      <c r="P408" s="383"/>
      <c r="Q408" s="383"/>
      <c r="R408" s="383"/>
      <c r="S408" s="383"/>
      <c r="T408" s="383"/>
      <c r="U408" s="383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75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3"/>
      <c r="P409" s="383"/>
      <c r="Q409" s="383"/>
      <c r="R409" s="383"/>
      <c r="S409" s="383"/>
      <c r="T409" s="383"/>
      <c r="U409" s="383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75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3"/>
      <c r="P410" s="383"/>
      <c r="Q410" s="383"/>
      <c r="R410" s="383"/>
      <c r="S410" s="383"/>
      <c r="T410" s="383"/>
      <c r="U410" s="383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75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3"/>
      <c r="P411" s="383"/>
      <c r="Q411" s="383"/>
      <c r="R411" s="383"/>
      <c r="S411" s="383"/>
      <c r="T411" s="383"/>
      <c r="U411" s="383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75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3"/>
      <c r="P412" s="383"/>
      <c r="Q412" s="383"/>
      <c r="R412" s="383"/>
      <c r="S412" s="383"/>
      <c r="T412" s="383"/>
      <c r="U412" s="383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75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3"/>
      <c r="P413" s="383"/>
      <c r="Q413" s="383"/>
      <c r="R413" s="383"/>
      <c r="S413" s="383"/>
      <c r="T413" s="383"/>
      <c r="U413" s="38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75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3"/>
      <c r="P414" s="383"/>
      <c r="Q414" s="383"/>
      <c r="R414" s="383"/>
      <c r="S414" s="383"/>
      <c r="T414" s="383"/>
      <c r="U414" s="383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75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3"/>
      <c r="P415" s="383"/>
      <c r="Q415" s="383"/>
      <c r="R415" s="383"/>
      <c r="S415" s="383"/>
      <c r="T415" s="383"/>
      <c r="U415" s="383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7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3"/>
      <c r="P416" s="383"/>
      <c r="Q416" s="383"/>
      <c r="R416" s="383"/>
      <c r="S416" s="383"/>
      <c r="T416" s="383"/>
      <c r="U416" s="38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7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3"/>
      <c r="P417" s="383"/>
      <c r="Q417" s="383"/>
      <c r="R417" s="383"/>
      <c r="S417" s="383"/>
      <c r="T417" s="383"/>
      <c r="U417" s="38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7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3"/>
      <c r="P418" s="383"/>
      <c r="Q418" s="383"/>
      <c r="R418" s="383"/>
      <c r="S418" s="383"/>
      <c r="T418" s="383"/>
      <c r="U418" s="38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7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3"/>
      <c r="P419" s="383"/>
      <c r="Q419" s="383"/>
      <c r="R419" s="383"/>
      <c r="S419" s="383"/>
      <c r="T419" s="383"/>
      <c r="U419" s="38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7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3"/>
      <c r="P420" s="383"/>
      <c r="Q420" s="383"/>
      <c r="R420" s="383"/>
      <c r="S420" s="383"/>
      <c r="T420" s="383"/>
      <c r="U420" s="38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7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3"/>
      <c r="P421" s="383"/>
      <c r="Q421" s="383"/>
      <c r="R421" s="383"/>
      <c r="S421" s="383"/>
      <c r="T421" s="383"/>
      <c r="U421" s="38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38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74" t="s">
        <v>217</v>
      </c>
      <c r="C423" s="126" t="s">
        <v>179</v>
      </c>
      <c r="D423" s="108">
        <v>5.03</v>
      </c>
      <c r="E423" s="108"/>
      <c r="F423" s="127"/>
      <c r="G423" s="128"/>
      <c r="H423" s="375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3"/>
      <c r="P423" s="383"/>
      <c r="Q423" s="383"/>
      <c r="R423" s="383"/>
      <c r="S423" s="383"/>
      <c r="T423" s="383"/>
      <c r="U423" s="383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74" t="s">
        <v>217</v>
      </c>
      <c r="C424" s="126" t="s">
        <v>186</v>
      </c>
      <c r="D424" s="108">
        <v>5.03</v>
      </c>
      <c r="E424" s="108"/>
      <c r="F424" s="127"/>
      <c r="G424" s="128"/>
      <c r="H424" s="375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3"/>
      <c r="P424" s="383"/>
      <c r="Q424" s="383"/>
      <c r="R424" s="383"/>
      <c r="S424" s="383"/>
      <c r="T424" s="383"/>
      <c r="U424" s="383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74" t="s">
        <v>217</v>
      </c>
      <c r="C425" s="126" t="s">
        <v>204</v>
      </c>
      <c r="D425" s="108">
        <v>5.03</v>
      </c>
      <c r="E425" s="108"/>
      <c r="F425" s="127"/>
      <c r="G425" s="128"/>
      <c r="H425" s="375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3"/>
      <c r="P425" s="383"/>
      <c r="Q425" s="383"/>
      <c r="R425" s="383"/>
      <c r="S425" s="383"/>
      <c r="T425" s="383"/>
      <c r="U425" s="383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75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3"/>
      <c r="P426" s="383"/>
      <c r="Q426" s="383"/>
      <c r="R426" s="383"/>
      <c r="S426" s="383"/>
      <c r="T426" s="383"/>
      <c r="U426" s="383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75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3"/>
      <c r="P427" s="383"/>
      <c r="Q427" s="383"/>
      <c r="R427" s="383"/>
      <c r="S427" s="383"/>
      <c r="T427" s="383"/>
      <c r="U427" s="383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7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3"/>
      <c r="P428" s="383"/>
      <c r="Q428" s="383"/>
      <c r="R428" s="383"/>
      <c r="S428" s="383"/>
      <c r="T428" s="383"/>
      <c r="U428" s="38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7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3"/>
      <c r="P429" s="383"/>
      <c r="Q429" s="383"/>
      <c r="R429" s="383"/>
      <c r="S429" s="383"/>
      <c r="T429" s="383"/>
      <c r="U429" s="38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75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3"/>
      <c r="P430" s="383"/>
      <c r="Q430" s="383"/>
      <c r="R430" s="383"/>
      <c r="S430" s="383"/>
      <c r="T430" s="383"/>
      <c r="U430" s="383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7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3"/>
      <c r="P431" s="383"/>
      <c r="Q431" s="383"/>
      <c r="R431" s="383"/>
      <c r="S431" s="383"/>
      <c r="T431" s="383"/>
      <c r="U431" s="383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7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3"/>
      <c r="P432" s="383"/>
      <c r="Q432" s="383"/>
      <c r="R432" s="383"/>
      <c r="S432" s="383"/>
      <c r="T432" s="383"/>
      <c r="U432" s="383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7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3"/>
      <c r="P433" s="383"/>
      <c r="Q433" s="383"/>
      <c r="R433" s="383"/>
      <c r="S433" s="383"/>
      <c r="T433" s="383"/>
      <c r="U433" s="383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75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3"/>
      <c r="P434" s="383"/>
      <c r="Q434" s="383"/>
      <c r="R434" s="383"/>
      <c r="S434" s="383"/>
      <c r="T434" s="383"/>
      <c r="U434" s="383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7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3"/>
      <c r="P435" s="383"/>
      <c r="Q435" s="383"/>
      <c r="R435" s="383"/>
      <c r="S435" s="383"/>
      <c r="T435" s="383"/>
      <c r="U435" s="383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75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3"/>
      <c r="P436" s="383"/>
      <c r="Q436" s="383"/>
      <c r="R436" s="383"/>
      <c r="S436" s="383"/>
      <c r="T436" s="383"/>
      <c r="U436" s="383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75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3"/>
      <c r="P437" s="383"/>
      <c r="Q437" s="383"/>
      <c r="R437" s="383"/>
      <c r="S437" s="383"/>
      <c r="T437" s="383"/>
      <c r="U437" s="383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75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3"/>
      <c r="P438" s="383"/>
      <c r="Q438" s="383"/>
      <c r="R438" s="383"/>
      <c r="S438" s="383"/>
      <c r="T438" s="383"/>
      <c r="U438" s="383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74" t="s">
        <v>222</v>
      </c>
      <c r="C439" s="126" t="s">
        <v>181</v>
      </c>
      <c r="D439" s="108">
        <v>9.36</v>
      </c>
      <c r="E439" s="108"/>
      <c r="F439" s="127"/>
      <c r="G439" s="128"/>
      <c r="H439" s="37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3"/>
      <c r="P439" s="383"/>
      <c r="Q439" s="383"/>
      <c r="R439" s="383"/>
      <c r="S439" s="383"/>
      <c r="T439" s="383"/>
      <c r="U439" s="383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74" t="s">
        <v>222</v>
      </c>
      <c r="C440" s="126" t="s">
        <v>179</v>
      </c>
      <c r="D440" s="108">
        <v>9.36</v>
      </c>
      <c r="E440" s="108"/>
      <c r="F440" s="127"/>
      <c r="G440" s="128"/>
      <c r="H440" s="375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3"/>
      <c r="P440" s="383"/>
      <c r="Q440" s="383"/>
      <c r="R440" s="383"/>
      <c r="S440" s="383"/>
      <c r="T440" s="383"/>
      <c r="U440" s="383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74" t="s">
        <v>222</v>
      </c>
      <c r="C441" s="126" t="s">
        <v>221</v>
      </c>
      <c r="D441" s="108">
        <v>9.36</v>
      </c>
      <c r="E441" s="108"/>
      <c r="F441" s="127"/>
      <c r="G441" s="128"/>
      <c r="H441" s="375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3"/>
      <c r="P441" s="383"/>
      <c r="Q441" s="383"/>
      <c r="R441" s="383"/>
      <c r="S441" s="383"/>
      <c r="T441" s="383"/>
      <c r="U441" s="383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74" t="s">
        <v>222</v>
      </c>
      <c r="C442" s="126" t="s">
        <v>186</v>
      </c>
      <c r="D442" s="108">
        <v>9.36</v>
      </c>
      <c r="E442" s="108"/>
      <c r="F442" s="127"/>
      <c r="G442" s="128"/>
      <c r="H442" s="375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3"/>
      <c r="P442" s="383"/>
      <c r="Q442" s="383"/>
      <c r="R442" s="383"/>
      <c r="S442" s="383"/>
      <c r="T442" s="383"/>
      <c r="U442" s="383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74" t="s">
        <v>393</v>
      </c>
      <c r="C443" s="187" t="s">
        <v>395</v>
      </c>
      <c r="D443" s="108">
        <v>5</v>
      </c>
      <c r="E443" s="108"/>
      <c r="F443" s="127"/>
      <c r="G443" s="128"/>
      <c r="H443" s="375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3"/>
      <c r="P443" s="383"/>
      <c r="Q443" s="383"/>
      <c r="R443" s="383"/>
      <c r="S443" s="383"/>
      <c r="T443" s="383"/>
      <c r="U443" s="383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74" t="s">
        <v>393</v>
      </c>
      <c r="C444" s="187" t="s">
        <v>402</v>
      </c>
      <c r="D444" s="108">
        <v>5</v>
      </c>
      <c r="E444" s="108"/>
      <c r="F444" s="127"/>
      <c r="G444" s="128"/>
      <c r="H444" s="375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3"/>
      <c r="P444" s="383"/>
      <c r="Q444" s="383"/>
      <c r="R444" s="383"/>
      <c r="S444" s="383"/>
      <c r="T444" s="383"/>
      <c r="U444" s="383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74" t="s">
        <v>404</v>
      </c>
      <c r="C445" s="187" t="s">
        <v>405</v>
      </c>
      <c r="D445" s="108">
        <v>5</v>
      </c>
      <c r="E445" s="108"/>
      <c r="F445" s="127"/>
      <c r="G445" s="128"/>
      <c r="H445" s="375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3"/>
      <c r="P445" s="383"/>
      <c r="Q445" s="383"/>
      <c r="R445" s="383"/>
      <c r="S445" s="383"/>
      <c r="T445" s="383"/>
      <c r="U445" s="383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74" t="s">
        <v>342</v>
      </c>
      <c r="C446" s="187" t="s">
        <v>372</v>
      </c>
      <c r="D446" s="108">
        <v>5</v>
      </c>
      <c r="E446" s="108"/>
      <c r="F446" s="127"/>
      <c r="G446" s="128"/>
      <c r="H446" s="375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3"/>
      <c r="P446" s="383"/>
      <c r="Q446" s="383"/>
      <c r="R446" s="383"/>
      <c r="S446" s="383"/>
      <c r="T446" s="383"/>
      <c r="U446" s="383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74" t="s">
        <v>343</v>
      </c>
      <c r="C447" s="126" t="s">
        <v>345</v>
      </c>
      <c r="D447" s="108">
        <v>5</v>
      </c>
      <c r="E447" s="108"/>
      <c r="F447" s="127"/>
      <c r="G447" s="128"/>
      <c r="H447" s="37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3"/>
      <c r="P447" s="383"/>
      <c r="Q447" s="383"/>
      <c r="R447" s="383"/>
      <c r="S447" s="383"/>
      <c r="T447" s="383"/>
      <c r="U447" s="38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74" t="s">
        <v>343</v>
      </c>
      <c r="C448" s="126" t="s">
        <v>347</v>
      </c>
      <c r="D448" s="108">
        <v>5</v>
      </c>
      <c r="E448" s="108"/>
      <c r="F448" s="127"/>
      <c r="G448" s="128"/>
      <c r="H448" s="37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3"/>
      <c r="P448" s="383"/>
      <c r="Q448" s="383"/>
      <c r="R448" s="383"/>
      <c r="S448" s="383"/>
      <c r="T448" s="383"/>
      <c r="U448" s="38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75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3"/>
      <c r="P449" s="383"/>
      <c r="Q449" s="383"/>
      <c r="R449" s="383"/>
      <c r="S449" s="383"/>
      <c r="T449" s="383"/>
      <c r="U449" s="383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75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3"/>
      <c r="P450" s="383"/>
      <c r="Q450" s="383"/>
      <c r="R450" s="383"/>
      <c r="S450" s="383"/>
      <c r="T450" s="383"/>
      <c r="U450" s="383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37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3"/>
      <c r="P451" s="383"/>
      <c r="Q451" s="383"/>
      <c r="R451" s="383"/>
      <c r="S451" s="383"/>
      <c r="T451" s="383"/>
      <c r="U451" s="38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7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3"/>
      <c r="P452" s="383"/>
      <c r="Q452" s="383"/>
      <c r="R452" s="383"/>
      <c r="S452" s="383"/>
      <c r="T452" s="383"/>
      <c r="U452" s="38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75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3"/>
      <c r="P453" s="383"/>
      <c r="Q453" s="383"/>
      <c r="R453" s="383"/>
      <c r="S453" s="383"/>
      <c r="T453" s="383"/>
      <c r="U453" s="38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7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3"/>
      <c r="P454" s="383"/>
      <c r="Q454" s="383"/>
      <c r="R454" s="383"/>
      <c r="S454" s="383"/>
      <c r="T454" s="383"/>
      <c r="U454" s="383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75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3"/>
      <c r="P455" s="383"/>
      <c r="Q455" s="383"/>
      <c r="R455" s="383"/>
      <c r="S455" s="383"/>
      <c r="T455" s="383"/>
      <c r="U455" s="383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75">
        <f t="shared" si="196"/>
        <v>0</v>
      </c>
      <c r="I456" s="129"/>
      <c r="J456" s="130" t="str">
        <f t="array" ref="J456">IF(ISERROR(G456/I456),"",G456/I456)</f>
        <v/>
      </c>
      <c r="K456" s="375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3"/>
      <c r="P456" s="383"/>
      <c r="Q456" s="383"/>
      <c r="R456" s="383"/>
      <c r="S456" s="383"/>
      <c r="T456" s="383"/>
      <c r="U456" s="383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496" t="s">
        <v>224</v>
      </c>
      <c r="B457" s="497"/>
      <c r="C457" s="38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75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3"/>
      <c r="P458" s="383"/>
      <c r="Q458" s="383"/>
      <c r="R458" s="383"/>
      <c r="S458" s="383"/>
      <c r="T458" s="383"/>
      <c r="U458" s="383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75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3"/>
      <c r="P459" s="383"/>
      <c r="Q459" s="383"/>
      <c r="R459" s="383"/>
      <c r="S459" s="383"/>
      <c r="T459" s="383"/>
      <c r="U459" s="383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75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3"/>
      <c r="P460" s="383"/>
      <c r="Q460" s="383"/>
      <c r="R460" s="383"/>
      <c r="S460" s="383"/>
      <c r="T460" s="383"/>
      <c r="U460" s="383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75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3"/>
      <c r="P461" s="383"/>
      <c r="Q461" s="383"/>
      <c r="R461" s="383"/>
      <c r="S461" s="383"/>
      <c r="T461" s="383"/>
      <c r="U461" s="383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80" t="s">
        <v>203</v>
      </c>
      <c r="D462" s="108">
        <v>5.03</v>
      </c>
      <c r="E462" s="108"/>
      <c r="F462" s="127"/>
      <c r="G462" s="128"/>
      <c r="H462" s="375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3"/>
      <c r="P462" s="383"/>
      <c r="Q462" s="383"/>
      <c r="R462" s="383"/>
      <c r="S462" s="383"/>
      <c r="T462" s="383"/>
      <c r="U462" s="383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7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3"/>
      <c r="P463" s="383"/>
      <c r="Q463" s="383"/>
      <c r="R463" s="383"/>
      <c r="S463" s="383"/>
      <c r="T463" s="383"/>
      <c r="U463" s="38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7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3"/>
      <c r="P464" s="383"/>
      <c r="Q464" s="383"/>
      <c r="R464" s="383"/>
      <c r="S464" s="383"/>
      <c r="T464" s="383"/>
      <c r="U464" s="38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80" t="s">
        <v>228</v>
      </c>
      <c r="D465" s="108">
        <v>5.03</v>
      </c>
      <c r="E465" s="108"/>
      <c r="F465" s="127"/>
      <c r="G465" s="128"/>
      <c r="H465" s="37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3"/>
      <c r="P465" s="383"/>
      <c r="Q465" s="383"/>
      <c r="R465" s="383"/>
      <c r="S465" s="383"/>
      <c r="T465" s="383"/>
      <c r="U465" s="38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80" t="s">
        <v>212</v>
      </c>
      <c r="D466" s="108">
        <v>5.03</v>
      </c>
      <c r="E466" s="108"/>
      <c r="F466" s="127"/>
      <c r="G466" s="128"/>
      <c r="H466" s="375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3"/>
      <c r="P466" s="383"/>
      <c r="Q466" s="383"/>
      <c r="R466" s="383"/>
      <c r="S466" s="383"/>
      <c r="T466" s="383"/>
      <c r="U466" s="38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80" t="s">
        <v>203</v>
      </c>
      <c r="D467" s="108">
        <v>5.03</v>
      </c>
      <c r="E467" s="108"/>
      <c r="F467" s="127"/>
      <c r="G467" s="128"/>
      <c r="H467" s="375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3"/>
      <c r="P467" s="383"/>
      <c r="Q467" s="383"/>
      <c r="R467" s="383"/>
      <c r="S467" s="383"/>
      <c r="T467" s="383"/>
      <c r="U467" s="38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80" t="s">
        <v>186</v>
      </c>
      <c r="D468" s="108">
        <v>5.03</v>
      </c>
      <c r="E468" s="108"/>
      <c r="F468" s="127"/>
      <c r="G468" s="128"/>
      <c r="H468" s="375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3"/>
      <c r="P468" s="383"/>
      <c r="Q468" s="383"/>
      <c r="R468" s="383"/>
      <c r="S468" s="383"/>
      <c r="T468" s="383"/>
      <c r="U468" s="38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80" t="s">
        <v>228</v>
      </c>
      <c r="D469" s="108">
        <v>5.03</v>
      </c>
      <c r="E469" s="108"/>
      <c r="F469" s="127"/>
      <c r="G469" s="128"/>
      <c r="H469" s="375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3"/>
      <c r="P469" s="383"/>
      <c r="Q469" s="383"/>
      <c r="R469" s="383"/>
      <c r="S469" s="383"/>
      <c r="T469" s="383"/>
      <c r="U469" s="38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80" t="s">
        <v>199</v>
      </c>
      <c r="D470" s="108">
        <v>5.03</v>
      </c>
      <c r="E470" s="108"/>
      <c r="F470" s="127"/>
      <c r="G470" s="128"/>
      <c r="H470" s="37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3"/>
      <c r="P470" s="383"/>
      <c r="Q470" s="383"/>
      <c r="R470" s="383"/>
      <c r="S470" s="383"/>
      <c r="T470" s="383"/>
      <c r="U470" s="38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75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3"/>
      <c r="P471" s="383"/>
      <c r="Q471" s="383"/>
      <c r="R471" s="383"/>
      <c r="S471" s="383"/>
      <c r="T471" s="383"/>
      <c r="U471" s="38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75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3"/>
      <c r="P472" s="383"/>
      <c r="Q472" s="383"/>
      <c r="R472" s="383"/>
      <c r="S472" s="383"/>
      <c r="T472" s="383"/>
      <c r="U472" s="38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38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75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3"/>
      <c r="P474" s="383"/>
      <c r="Q474" s="383"/>
      <c r="R474" s="383"/>
      <c r="S474" s="383"/>
      <c r="T474" s="383"/>
      <c r="U474" s="383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75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3"/>
      <c r="P475" s="383"/>
      <c r="Q475" s="383"/>
      <c r="R475" s="383"/>
      <c r="S475" s="383"/>
      <c r="T475" s="383"/>
      <c r="U475" s="383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75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3"/>
      <c r="P476" s="383"/>
      <c r="Q476" s="383"/>
      <c r="R476" s="383"/>
      <c r="S476" s="383"/>
      <c r="T476" s="383"/>
      <c r="U476" s="383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75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3"/>
      <c r="P477" s="383"/>
      <c r="Q477" s="383"/>
      <c r="R477" s="383"/>
      <c r="S477" s="383"/>
      <c r="T477" s="383"/>
      <c r="U477" s="383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75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3"/>
      <c r="P478" s="383"/>
      <c r="Q478" s="383"/>
      <c r="R478" s="383"/>
      <c r="S478" s="383"/>
      <c r="T478" s="383"/>
      <c r="U478" s="383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75">
        <f t="shared" si="215"/>
        <v>0</v>
      </c>
      <c r="I479" s="129"/>
      <c r="J479" s="130"/>
      <c r="K479" s="131"/>
      <c r="L479" s="129"/>
      <c r="M479" s="109"/>
      <c r="N479" s="130"/>
      <c r="O479" s="383"/>
      <c r="P479" s="383"/>
      <c r="Q479" s="383"/>
      <c r="R479" s="383"/>
      <c r="S479" s="383"/>
      <c r="T479" s="383"/>
      <c r="U479" s="383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7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3"/>
      <c r="P480" s="383"/>
      <c r="Q480" s="383"/>
      <c r="R480" s="383"/>
      <c r="S480" s="383"/>
      <c r="T480" s="383"/>
      <c r="U480" s="383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38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1"/>
      <c r="D482" s="108">
        <v>3.65</v>
      </c>
      <c r="E482" s="108"/>
      <c r="F482" s="153"/>
      <c r="G482" s="128"/>
      <c r="H482" s="375">
        <f t="shared" ref="H482:H496" si="223">D482*G482</f>
        <v>0</v>
      </c>
      <c r="I482" s="129"/>
      <c r="J482" s="130" t="str">
        <f t="array" ref="J482">IF(ISERROR(G482/I482),"",G482/I482)</f>
        <v/>
      </c>
      <c r="K482" s="375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3"/>
      <c r="P482" s="383"/>
      <c r="Q482" s="383"/>
      <c r="R482" s="383"/>
      <c r="S482" s="383"/>
      <c r="T482" s="383"/>
      <c r="U482" s="383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1"/>
      <c r="D483" s="108">
        <v>6.58</v>
      </c>
      <c r="E483" s="108"/>
      <c r="F483" s="127"/>
      <c r="G483" s="128"/>
      <c r="H483" s="375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3"/>
      <c r="P483" s="383"/>
      <c r="Q483" s="383"/>
      <c r="R483" s="383"/>
      <c r="S483" s="383"/>
      <c r="T483" s="383"/>
      <c r="U483" s="383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1"/>
      <c r="D484" s="108">
        <v>7.8</v>
      </c>
      <c r="E484" s="108"/>
      <c r="F484" s="127"/>
      <c r="G484" s="128"/>
      <c r="H484" s="375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3"/>
      <c r="P484" s="383"/>
      <c r="Q484" s="383"/>
      <c r="R484" s="383"/>
      <c r="S484" s="383"/>
      <c r="T484" s="383"/>
      <c r="U484" s="383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1"/>
      <c r="D485" s="108">
        <v>4.4000000000000004</v>
      </c>
      <c r="E485" s="108"/>
      <c r="F485" s="127"/>
      <c r="G485" s="128"/>
      <c r="H485" s="375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3"/>
      <c r="P485" s="383"/>
      <c r="Q485" s="383"/>
      <c r="R485" s="383"/>
      <c r="S485" s="383"/>
      <c r="T485" s="383"/>
      <c r="U485" s="383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75">
        <f t="shared" si="223"/>
        <v>0</v>
      </c>
      <c r="I486" s="129"/>
      <c r="J486" s="130"/>
      <c r="K486" s="131"/>
      <c r="L486" s="129"/>
      <c r="M486" s="109"/>
      <c r="N486" s="130"/>
      <c r="O486" s="383"/>
      <c r="P486" s="383"/>
      <c r="Q486" s="383"/>
      <c r="R486" s="383"/>
      <c r="S486" s="383"/>
      <c r="T486" s="383"/>
      <c r="U486" s="38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1"/>
      <c r="D487" s="108"/>
      <c r="E487" s="108"/>
      <c r="F487" s="127"/>
      <c r="G487" s="128"/>
      <c r="H487" s="375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3"/>
      <c r="P487" s="383"/>
      <c r="Q487" s="383"/>
      <c r="R487" s="383"/>
      <c r="S487" s="383"/>
      <c r="T487" s="383"/>
      <c r="U487" s="383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1" t="s">
        <v>239</v>
      </c>
      <c r="C488" s="381" t="s">
        <v>179</v>
      </c>
      <c r="D488" s="108">
        <v>6.04</v>
      </c>
      <c r="E488" s="108"/>
      <c r="F488" s="127"/>
      <c r="G488" s="128"/>
      <c r="H488" s="375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3"/>
      <c r="P488" s="383"/>
      <c r="Q488" s="383"/>
      <c r="R488" s="383"/>
      <c r="S488" s="383"/>
      <c r="T488" s="383"/>
      <c r="U488" s="383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1" t="s">
        <v>239</v>
      </c>
      <c r="C489" s="381" t="s">
        <v>186</v>
      </c>
      <c r="D489" s="108">
        <v>6.04</v>
      </c>
      <c r="E489" s="108"/>
      <c r="F489" s="127"/>
      <c r="G489" s="128"/>
      <c r="H489" s="37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3"/>
      <c r="P489" s="383"/>
      <c r="Q489" s="383"/>
      <c r="R489" s="383"/>
      <c r="S489" s="383"/>
      <c r="T489" s="383"/>
      <c r="U489" s="383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1" t="s">
        <v>443</v>
      </c>
      <c r="C490" s="381" t="s">
        <v>179</v>
      </c>
      <c r="D490" s="108"/>
      <c r="E490" s="108"/>
      <c r="F490" s="127"/>
      <c r="G490" s="128"/>
      <c r="H490" s="375">
        <f t="shared" si="223"/>
        <v>0</v>
      </c>
      <c r="I490" s="129"/>
      <c r="J490" s="130"/>
      <c r="K490" s="131"/>
      <c r="L490" s="129"/>
      <c r="M490" s="109"/>
      <c r="N490" s="130"/>
      <c r="O490" s="383"/>
      <c r="P490" s="383"/>
      <c r="Q490" s="383"/>
      <c r="R490" s="383"/>
      <c r="S490" s="383"/>
      <c r="T490" s="383"/>
      <c r="U490" s="383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1" t="s">
        <v>443</v>
      </c>
      <c r="C491" s="381" t="s">
        <v>186</v>
      </c>
      <c r="D491" s="108"/>
      <c r="E491" s="108"/>
      <c r="F491" s="127"/>
      <c r="G491" s="128"/>
      <c r="H491" s="375">
        <f t="shared" si="223"/>
        <v>0</v>
      </c>
      <c r="I491" s="129"/>
      <c r="J491" s="130"/>
      <c r="K491" s="131"/>
      <c r="L491" s="129"/>
      <c r="M491" s="109"/>
      <c r="N491" s="130"/>
      <c r="O491" s="383"/>
      <c r="P491" s="383"/>
      <c r="Q491" s="383"/>
      <c r="R491" s="383"/>
      <c r="S491" s="383"/>
      <c r="T491" s="383"/>
      <c r="U491" s="383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74" t="s">
        <v>240</v>
      </c>
      <c r="C492" s="126"/>
      <c r="D492" s="108">
        <v>7.3</v>
      </c>
      <c r="E492" s="108"/>
      <c r="F492" s="127"/>
      <c r="G492" s="128"/>
      <c r="H492" s="375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3"/>
      <c r="P492" s="383"/>
      <c r="Q492" s="383"/>
      <c r="R492" s="383"/>
      <c r="S492" s="383"/>
      <c r="T492" s="383"/>
      <c r="U492" s="383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74" t="s">
        <v>241</v>
      </c>
      <c r="C493" s="126"/>
      <c r="D493" s="108">
        <f>78*120/1000</f>
        <v>9.36</v>
      </c>
      <c r="E493" s="108"/>
      <c r="F493" s="127"/>
      <c r="G493" s="128"/>
      <c r="H493" s="375">
        <f t="shared" si="223"/>
        <v>0</v>
      </c>
      <c r="I493" s="129"/>
      <c r="J493" s="130"/>
      <c r="K493" s="131"/>
      <c r="L493" s="129"/>
      <c r="M493" s="109"/>
      <c r="N493" s="130"/>
      <c r="O493" s="383"/>
      <c r="P493" s="383"/>
      <c r="Q493" s="383"/>
      <c r="R493" s="383"/>
      <c r="S493" s="383"/>
      <c r="T493" s="383"/>
      <c r="U493" s="38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74" t="s">
        <v>242</v>
      </c>
      <c r="C494" s="126"/>
      <c r="D494" s="108">
        <v>4.5</v>
      </c>
      <c r="E494" s="108"/>
      <c r="F494" s="127"/>
      <c r="G494" s="128"/>
      <c r="H494" s="375">
        <f t="shared" si="223"/>
        <v>0</v>
      </c>
      <c r="I494" s="129"/>
      <c r="J494" s="130"/>
      <c r="K494" s="131"/>
      <c r="L494" s="129"/>
      <c r="M494" s="109"/>
      <c r="N494" s="130"/>
      <c r="O494" s="383"/>
      <c r="P494" s="383"/>
      <c r="Q494" s="383"/>
      <c r="R494" s="383"/>
      <c r="S494" s="383"/>
      <c r="T494" s="383"/>
      <c r="U494" s="383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74" t="s">
        <v>243</v>
      </c>
      <c r="C495" s="126"/>
      <c r="D495" s="108">
        <v>4.5</v>
      </c>
      <c r="E495" s="108"/>
      <c r="F495" s="127"/>
      <c r="G495" s="128"/>
      <c r="H495" s="375">
        <f t="shared" si="223"/>
        <v>0</v>
      </c>
      <c r="I495" s="129"/>
      <c r="J495" s="130"/>
      <c r="K495" s="131"/>
      <c r="L495" s="129"/>
      <c r="M495" s="109"/>
      <c r="N495" s="130"/>
      <c r="O495" s="383"/>
      <c r="P495" s="383"/>
      <c r="Q495" s="383"/>
      <c r="R495" s="383"/>
      <c r="S495" s="383"/>
      <c r="T495" s="383"/>
      <c r="U495" s="38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74"/>
      <c r="C496" s="126"/>
      <c r="D496" s="108"/>
      <c r="E496" s="108"/>
      <c r="F496" s="127"/>
      <c r="G496" s="128"/>
      <c r="H496" s="375">
        <f t="shared" si="223"/>
        <v>0</v>
      </c>
      <c r="I496" s="129"/>
      <c r="J496" s="130"/>
      <c r="K496" s="131"/>
      <c r="L496" s="129"/>
      <c r="M496" s="109"/>
      <c r="N496" s="130"/>
      <c r="O496" s="383"/>
      <c r="P496" s="383"/>
      <c r="Q496" s="383"/>
      <c r="R496" s="383"/>
      <c r="S496" s="383"/>
      <c r="T496" s="383"/>
      <c r="U496" s="38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38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377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377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377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377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377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377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377">
        <f>G498</f>
        <v>0</v>
      </c>
      <c r="C505" s="472" t="s">
        <v>269</v>
      </c>
      <c r="D505" s="471"/>
      <c r="E505" s="462">
        <f>H498</f>
        <v>0</v>
      </c>
      <c r="F505" s="462"/>
      <c r="G505" s="462" t="s">
        <v>270</v>
      </c>
      <c r="H505" s="462"/>
      <c r="I505" s="490" t="str">
        <f>L498</f>
        <v/>
      </c>
      <c r="J505" s="490"/>
      <c r="K505" s="492" t="s">
        <v>271</v>
      </c>
      <c r="L505" s="492"/>
      <c r="M505" s="490" t="str">
        <f>J498</f>
        <v/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377">
        <f>I498+C504</f>
        <v>1</v>
      </c>
      <c r="C506" s="469" t="s">
        <v>251</v>
      </c>
      <c r="D506" s="470"/>
      <c r="E506" s="487">
        <f>K498+I504</f>
        <v>11</v>
      </c>
      <c r="F506" s="487"/>
      <c r="G506" s="462" t="s">
        <v>274</v>
      </c>
      <c r="H506" s="462"/>
      <c r="I506" s="490">
        <f>B506-E506</f>
        <v>-10</v>
      </c>
      <c r="J506" s="490"/>
      <c r="K506" s="492" t="s">
        <v>275</v>
      </c>
      <c r="L506" s="492"/>
      <c r="M506" s="493">
        <f>IF(ISERROR(I506/E506),"",I506/E506)</f>
        <v>-0.90909090909090906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377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 t="str">
        <f t="array" ref="M507">IF(ISERROR(I507/B505),"",I507/B505)</f>
        <v/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37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4379</v>
      </c>
      <c r="D510" s="485"/>
      <c r="E510" s="475" t="s">
        <v>269</v>
      </c>
      <c r="F510" s="475"/>
      <c r="G510" s="487">
        <f>SUM(E168,E336,E505)</f>
        <v>21822.89</v>
      </c>
      <c r="H510" s="487"/>
      <c r="I510" s="462" t="s">
        <v>270</v>
      </c>
      <c r="J510" s="475"/>
      <c r="K510" s="484">
        <f>IF(ISERROR(C510/G511),"",C510/G511)</f>
        <v>14.841215724325043</v>
      </c>
      <c r="L510" s="485"/>
      <c r="M510" s="462" t="s">
        <v>271</v>
      </c>
      <c r="N510" s="462"/>
      <c r="O510" s="463">
        <f t="array" ref="O510">IF(ISERROR(C510/C511),"",C510/C511)</f>
        <v>10.685700341630064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409.8</v>
      </c>
      <c r="D511" s="485"/>
      <c r="E511" s="462" t="s">
        <v>251</v>
      </c>
      <c r="F511" s="462"/>
      <c r="G511" s="487">
        <f>SUM(E169,E337,E506)</f>
        <v>295.05669086277976</v>
      </c>
      <c r="H511" s="487"/>
      <c r="I511" s="469" t="s">
        <v>274</v>
      </c>
      <c r="J511" s="470"/>
      <c r="K511" s="472">
        <f>C511-G511</f>
        <v>114.74330913722025</v>
      </c>
      <c r="L511" s="471"/>
      <c r="M511" s="472" t="s">
        <v>275</v>
      </c>
      <c r="N511" s="471"/>
      <c r="O511" s="476">
        <f>IF(ISERROR(K511/C511),"",K511/C511)</f>
        <v>0.27999831414646231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7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0</v>
      </c>
      <c r="D515" s="470"/>
      <c r="E515" s="465">
        <f>IF(ISERROR(C515/C521),"",C515/C521)</f>
        <v>0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0</v>
      </c>
      <c r="D516" s="470"/>
      <c r="E516" s="465">
        <f>IF(ISERROR(C516/C521),"",C516/C521)</f>
        <v>0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2080</v>
      </c>
      <c r="D517" s="470"/>
      <c r="E517" s="465">
        <f>IF(ISERROR(C517/C521),"",C517/C521)</f>
        <v>0.47499429093400319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1816</v>
      </c>
      <c r="D519" s="470"/>
      <c r="E519" s="465">
        <f>IF(ISERROR(C519/C521),"",C519/C521)</f>
        <v>0.41470655400776435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483</v>
      </c>
      <c r="D520" s="470"/>
      <c r="E520" s="465">
        <f>IF(ISERROR(C520/C521),"",C520/C521)</f>
        <v>0.11029915505823247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4379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381" t="s">
        <v>309</v>
      </c>
      <c r="D523" s="381" t="s">
        <v>310</v>
      </c>
      <c r="E523" s="381" t="s">
        <v>311</v>
      </c>
      <c r="F523" s="38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3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75" t="s">
        <v>322</v>
      </c>
      <c r="Q523" s="129" t="s">
        <v>323</v>
      </c>
      <c r="R523" s="109" t="s">
        <v>324</v>
      </c>
      <c r="S523" s="381" t="s">
        <v>325</v>
      </c>
      <c r="T523" s="38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382">
        <f t="array" ref="S524">IF(ISERROR(Q524/J524),"",Q524/J524)</f>
        <v>1</v>
      </c>
      <c r="T524" s="38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10">
        <v>30</v>
      </c>
      <c r="E525" s="110"/>
      <c r="F525" s="110"/>
      <c r="G525" s="107"/>
      <c r="H525" s="106">
        <v>1</v>
      </c>
      <c r="I525" s="106"/>
      <c r="J525" s="106">
        <f>C525-H525-I525</f>
        <v>29</v>
      </c>
      <c r="K525" s="106"/>
      <c r="L525" s="106"/>
      <c r="M525" s="106"/>
      <c r="N525" s="106"/>
      <c r="O525" s="110"/>
      <c r="P525" s="111"/>
      <c r="Q525" s="106">
        <f>J525-K525-L525</f>
        <v>29</v>
      </c>
      <c r="R525" s="109">
        <f>Q525*11-M525-N525</f>
        <v>319</v>
      </c>
      <c r="S525" s="382">
        <f t="array" ref="S525">IF(ISERROR(Q525/J525),"",Q525/J525)</f>
        <v>1</v>
      </c>
      <c r="T525" s="38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10</v>
      </c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382" t="str">
        <f t="array" ref="S526">IF(ISERROR(Q526/J526),"",Q526/J526)</f>
        <v/>
      </c>
      <c r="T526" s="38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11</v>
      </c>
      <c r="I527" s="112">
        <f t="shared" si="240"/>
        <v>0</v>
      </c>
      <c r="J527" s="112">
        <f t="shared" si="240"/>
        <v>60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60</v>
      </c>
      <c r="R527" s="114">
        <f>SUM(R524:R526)</f>
        <v>660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7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386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388" t="s">
        <v>460</v>
      </c>
      <c r="C7" s="126" t="s">
        <v>179</v>
      </c>
      <c r="D7" s="108">
        <v>5.03</v>
      </c>
      <c r="E7" s="108"/>
      <c r="F7" s="127"/>
      <c r="G7" s="128"/>
      <c r="H7" s="39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7">
        <f t="shared" si="0"/>
        <v>0</v>
      </c>
      <c r="I15" s="39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7">
        <f t="shared" si="0"/>
        <v>0</v>
      </c>
      <c r="I16" s="39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7" t="s">
        <v>190</v>
      </c>
      <c r="D22" s="108">
        <v>4.8</v>
      </c>
      <c r="E22" s="108"/>
      <c r="F22" s="127"/>
      <c r="G22" s="128"/>
      <c r="H22" s="39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7" t="s">
        <v>187</v>
      </c>
      <c r="D23" s="108">
        <v>4.8</v>
      </c>
      <c r="E23" s="108"/>
      <c r="F23" s="127"/>
      <c r="G23" s="128"/>
      <c r="H23" s="39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7" t="s">
        <v>179</v>
      </c>
      <c r="D24" s="108">
        <v>4.8</v>
      </c>
      <c r="E24" s="108"/>
      <c r="F24" s="127"/>
      <c r="G24" s="128"/>
      <c r="H24" s="39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7" t="s">
        <v>199</v>
      </c>
      <c r="D25" s="108">
        <v>4.8</v>
      </c>
      <c r="E25" s="108"/>
      <c r="F25" s="127"/>
      <c r="G25" s="128"/>
      <c r="H25" s="39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96" t="s">
        <v>201</v>
      </c>
      <c r="B28" s="497"/>
      <c r="C28" s="395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88" t="s">
        <v>206</v>
      </c>
      <c r="C29" s="126" t="s">
        <v>199</v>
      </c>
      <c r="D29" s="108">
        <v>5.03</v>
      </c>
      <c r="E29" s="108"/>
      <c r="F29" s="127"/>
      <c r="G29" s="128"/>
      <c r="H29" s="39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2"/>
      <c r="P29" s="392"/>
      <c r="Q29" s="392"/>
      <c r="R29" s="392"/>
      <c r="S29" s="392"/>
      <c r="T29" s="392"/>
      <c r="U29" s="39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88" t="s">
        <v>425</v>
      </c>
      <c r="C30" s="187" t="s">
        <v>432</v>
      </c>
      <c r="D30" s="108">
        <v>5.03</v>
      </c>
      <c r="E30" s="108"/>
      <c r="F30" s="127"/>
      <c r="G30" s="128"/>
      <c r="H30" s="39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2"/>
      <c r="P30" s="392"/>
      <c r="Q30" s="392"/>
      <c r="R30" s="392"/>
      <c r="S30" s="392"/>
      <c r="T30" s="392"/>
      <c r="U30" s="39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88" t="s">
        <v>206</v>
      </c>
      <c r="C31" s="126" t="s">
        <v>186</v>
      </c>
      <c r="D31" s="108">
        <v>5.03</v>
      </c>
      <c r="E31" s="108"/>
      <c r="F31" s="127"/>
      <c r="G31" s="128"/>
      <c r="H31" s="39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2"/>
      <c r="P31" s="392"/>
      <c r="Q31" s="392"/>
      <c r="R31" s="392"/>
      <c r="S31" s="392"/>
      <c r="T31" s="392"/>
      <c r="U31" s="39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88" t="s">
        <v>206</v>
      </c>
      <c r="C32" s="126" t="s">
        <v>203</v>
      </c>
      <c r="D32" s="108">
        <v>5.03</v>
      </c>
      <c r="E32" s="108"/>
      <c r="F32" s="127"/>
      <c r="G32" s="128"/>
      <c r="H32" s="39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2"/>
      <c r="P32" s="392"/>
      <c r="Q32" s="392"/>
      <c r="R32" s="392"/>
      <c r="S32" s="392"/>
      <c r="T32" s="392"/>
      <c r="U32" s="39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88" t="s">
        <v>206</v>
      </c>
      <c r="C33" s="126" t="s">
        <v>207</v>
      </c>
      <c r="D33" s="108">
        <v>5.03</v>
      </c>
      <c r="E33" s="108"/>
      <c r="F33" s="127"/>
      <c r="G33" s="128"/>
      <c r="H33" s="39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2"/>
      <c r="P33" s="392"/>
      <c r="Q33" s="392"/>
      <c r="R33" s="392"/>
      <c r="S33" s="392"/>
      <c r="T33" s="392"/>
      <c r="U33" s="39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88" t="s">
        <v>414</v>
      </c>
      <c r="C34" s="187" t="s">
        <v>415</v>
      </c>
      <c r="D34" s="108">
        <v>5.03</v>
      </c>
      <c r="E34" s="108"/>
      <c r="F34" s="127"/>
      <c r="G34" s="128"/>
      <c r="H34" s="397">
        <f t="shared" si="11"/>
        <v>0</v>
      </c>
      <c r="I34" s="129"/>
      <c r="J34" s="130"/>
      <c r="K34" s="131"/>
      <c r="L34" s="129">
        <v>52</v>
      </c>
      <c r="M34" s="109"/>
      <c r="N34" s="130"/>
      <c r="O34" s="392"/>
      <c r="P34" s="392"/>
      <c r="Q34" s="392"/>
      <c r="R34" s="392"/>
      <c r="S34" s="392"/>
      <c r="T34" s="392"/>
      <c r="U34" s="39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88" t="s">
        <v>414</v>
      </c>
      <c r="C35" s="187" t="s">
        <v>416</v>
      </c>
      <c r="D35" s="108">
        <v>5.03</v>
      </c>
      <c r="E35" s="108"/>
      <c r="F35" s="127"/>
      <c r="G35" s="128"/>
      <c r="H35" s="397">
        <f t="shared" si="11"/>
        <v>0</v>
      </c>
      <c r="I35" s="129"/>
      <c r="J35" s="130"/>
      <c r="K35" s="131"/>
      <c r="L35" s="129">
        <v>52</v>
      </c>
      <c r="M35" s="109"/>
      <c r="N35" s="130"/>
      <c r="O35" s="392"/>
      <c r="P35" s="392"/>
      <c r="Q35" s="392"/>
      <c r="R35" s="392"/>
      <c r="S35" s="392"/>
      <c r="T35" s="392"/>
      <c r="U35" s="39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88" t="s">
        <v>414</v>
      </c>
      <c r="C36" s="187" t="s">
        <v>61</v>
      </c>
      <c r="D36" s="108">
        <v>5.03</v>
      </c>
      <c r="E36" s="108"/>
      <c r="F36" s="127"/>
      <c r="G36" s="128"/>
      <c r="H36" s="397">
        <f t="shared" si="11"/>
        <v>0</v>
      </c>
      <c r="I36" s="129"/>
      <c r="J36" s="130"/>
      <c r="K36" s="131"/>
      <c r="L36" s="129">
        <v>52</v>
      </c>
      <c r="M36" s="109"/>
      <c r="N36" s="130"/>
      <c r="O36" s="392"/>
      <c r="P36" s="392"/>
      <c r="Q36" s="392"/>
      <c r="R36" s="392"/>
      <c r="S36" s="392"/>
      <c r="T36" s="392"/>
      <c r="U36" s="39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88" t="s">
        <v>208</v>
      </c>
      <c r="C37" s="126" t="s">
        <v>179</v>
      </c>
      <c r="D37" s="108">
        <v>5.08</v>
      </c>
      <c r="E37" s="108"/>
      <c r="F37" s="127"/>
      <c r="G37" s="128"/>
      <c r="H37" s="39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2"/>
      <c r="P37" s="392"/>
      <c r="Q37" s="392"/>
      <c r="R37" s="392"/>
      <c r="S37" s="392"/>
      <c r="T37" s="392"/>
      <c r="U37" s="39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88" t="s">
        <v>208</v>
      </c>
      <c r="C38" s="126" t="s">
        <v>204</v>
      </c>
      <c r="D38" s="108">
        <v>5.08</v>
      </c>
      <c r="E38" s="108"/>
      <c r="F38" s="127"/>
      <c r="G38" s="128"/>
      <c r="H38" s="39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2"/>
      <c r="P38" s="392"/>
      <c r="Q38" s="392"/>
      <c r="R38" s="392"/>
      <c r="S38" s="392"/>
      <c r="T38" s="392"/>
      <c r="U38" s="39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88" t="s">
        <v>208</v>
      </c>
      <c r="C39" s="126" t="s">
        <v>205</v>
      </c>
      <c r="D39" s="108">
        <v>5.08</v>
      </c>
      <c r="E39" s="108"/>
      <c r="F39" s="127"/>
      <c r="G39" s="128"/>
      <c r="H39" s="39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2"/>
      <c r="P39" s="392"/>
      <c r="Q39" s="392"/>
      <c r="R39" s="392"/>
      <c r="S39" s="392"/>
      <c r="T39" s="392"/>
      <c r="U39" s="39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88" t="s">
        <v>208</v>
      </c>
      <c r="C40" s="126" t="s">
        <v>186</v>
      </c>
      <c r="D40" s="108">
        <v>5.08</v>
      </c>
      <c r="E40" s="108"/>
      <c r="F40" s="127"/>
      <c r="G40" s="128"/>
      <c r="H40" s="39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2"/>
      <c r="P40" s="392"/>
      <c r="Q40" s="392"/>
      <c r="R40" s="392"/>
      <c r="S40" s="392"/>
      <c r="T40" s="392"/>
      <c r="U40" s="39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88" t="s">
        <v>208</v>
      </c>
      <c r="C41" s="126" t="s">
        <v>203</v>
      </c>
      <c r="D41" s="108">
        <v>5.08</v>
      </c>
      <c r="E41" s="108"/>
      <c r="F41" s="127"/>
      <c r="G41" s="128"/>
      <c r="H41" s="39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2"/>
      <c r="P41" s="392"/>
      <c r="Q41" s="392"/>
      <c r="R41" s="392"/>
      <c r="S41" s="392"/>
      <c r="T41" s="392"/>
      <c r="U41" s="39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88" t="s">
        <v>208</v>
      </c>
      <c r="C42" s="126" t="s">
        <v>199</v>
      </c>
      <c r="D42" s="108">
        <v>5.08</v>
      </c>
      <c r="E42" s="108"/>
      <c r="F42" s="127"/>
      <c r="G42" s="128"/>
      <c r="H42" s="39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88" t="s">
        <v>208</v>
      </c>
      <c r="C43" s="126" t="s">
        <v>187</v>
      </c>
      <c r="D43" s="108">
        <v>5.08</v>
      </c>
      <c r="E43" s="108"/>
      <c r="F43" s="127"/>
      <c r="G43" s="128"/>
      <c r="H43" s="39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2"/>
      <c r="P43" s="392"/>
      <c r="Q43" s="392"/>
      <c r="R43" s="392"/>
      <c r="S43" s="392"/>
      <c r="T43" s="392"/>
      <c r="U43" s="39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88" t="s">
        <v>208</v>
      </c>
      <c r="C44" s="126" t="s">
        <v>207</v>
      </c>
      <c r="D44" s="108">
        <v>5.08</v>
      </c>
      <c r="E44" s="108"/>
      <c r="F44" s="127"/>
      <c r="G44" s="128"/>
      <c r="H44" s="39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88" t="s">
        <v>209</v>
      </c>
      <c r="C45" s="126" t="s">
        <v>194</v>
      </c>
      <c r="D45" s="108">
        <v>5.03</v>
      </c>
      <c r="E45" s="108"/>
      <c r="F45" s="127"/>
      <c r="G45" s="128"/>
      <c r="H45" s="39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2"/>
      <c r="P45" s="392"/>
      <c r="Q45" s="392"/>
      <c r="R45" s="392"/>
      <c r="S45" s="392"/>
      <c r="T45" s="392"/>
      <c r="U45" s="39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88" t="s">
        <v>209</v>
      </c>
      <c r="C46" s="126" t="s">
        <v>179</v>
      </c>
      <c r="D46" s="108">
        <v>5.03</v>
      </c>
      <c r="E46" s="108"/>
      <c r="F46" s="127"/>
      <c r="G46" s="128"/>
      <c r="H46" s="39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2"/>
      <c r="P46" s="392"/>
      <c r="Q46" s="392"/>
      <c r="R46" s="392"/>
      <c r="S46" s="392"/>
      <c r="T46" s="392"/>
      <c r="U46" s="39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88" t="s">
        <v>209</v>
      </c>
      <c r="C47" s="126" t="s">
        <v>195</v>
      </c>
      <c r="D47" s="108">
        <v>5.03</v>
      </c>
      <c r="E47" s="108"/>
      <c r="F47" s="127"/>
      <c r="G47" s="128"/>
      <c r="H47" s="39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2"/>
      <c r="P47" s="392"/>
      <c r="Q47" s="392"/>
      <c r="R47" s="392"/>
      <c r="S47" s="392"/>
      <c r="T47" s="392"/>
      <c r="U47" s="39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88" t="s">
        <v>209</v>
      </c>
      <c r="C48" s="126" t="s">
        <v>204</v>
      </c>
      <c r="D48" s="108">
        <v>5.03</v>
      </c>
      <c r="E48" s="108"/>
      <c r="F48" s="127"/>
      <c r="G48" s="128"/>
      <c r="H48" s="39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2"/>
      <c r="P48" s="392"/>
      <c r="Q48" s="392"/>
      <c r="R48" s="392"/>
      <c r="S48" s="392"/>
      <c r="T48" s="392"/>
      <c r="U48" s="39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88" t="s">
        <v>382</v>
      </c>
      <c r="C49" s="187" t="s">
        <v>383</v>
      </c>
      <c r="D49" s="108">
        <v>5.03</v>
      </c>
      <c r="E49" s="108"/>
      <c r="F49" s="127"/>
      <c r="G49" s="128"/>
      <c r="H49" s="39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2"/>
      <c r="P49" s="392"/>
      <c r="Q49" s="392"/>
      <c r="R49" s="392"/>
      <c r="S49" s="392"/>
      <c r="T49" s="392"/>
      <c r="U49" s="39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88" t="s">
        <v>382</v>
      </c>
      <c r="C50" s="187" t="s">
        <v>384</v>
      </c>
      <c r="D50" s="108">
        <v>5.03</v>
      </c>
      <c r="E50" s="108"/>
      <c r="F50" s="127"/>
      <c r="G50" s="128"/>
      <c r="H50" s="39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2"/>
      <c r="P50" s="392"/>
      <c r="Q50" s="392"/>
      <c r="R50" s="392"/>
      <c r="S50" s="392"/>
      <c r="T50" s="392"/>
      <c r="U50" s="39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88" t="s">
        <v>382</v>
      </c>
      <c r="C51" s="187" t="s">
        <v>389</v>
      </c>
      <c r="D51" s="108">
        <v>5.03</v>
      </c>
      <c r="E51" s="108"/>
      <c r="F51" s="127"/>
      <c r="G51" s="128"/>
      <c r="H51" s="39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2"/>
      <c r="P51" s="392"/>
      <c r="Q51" s="392"/>
      <c r="R51" s="392"/>
      <c r="S51" s="392"/>
      <c r="T51" s="392"/>
      <c r="U51" s="39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88" t="s">
        <v>382</v>
      </c>
      <c r="C52" s="187" t="s">
        <v>391</v>
      </c>
      <c r="D52" s="108">
        <v>5.03</v>
      </c>
      <c r="E52" s="108"/>
      <c r="F52" s="127"/>
      <c r="G52" s="128"/>
      <c r="H52" s="39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2"/>
      <c r="P52" s="392"/>
      <c r="Q52" s="392"/>
      <c r="R52" s="392"/>
      <c r="S52" s="392"/>
      <c r="T52" s="392"/>
      <c r="U52" s="39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88" t="s">
        <v>418</v>
      </c>
      <c r="C53" s="187" t="s">
        <v>364</v>
      </c>
      <c r="D53" s="108">
        <v>5.03</v>
      </c>
      <c r="E53" s="108"/>
      <c r="F53" s="127"/>
      <c r="G53" s="128"/>
      <c r="H53" s="39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2"/>
      <c r="P53" s="392"/>
      <c r="Q53" s="392"/>
      <c r="R53" s="392"/>
      <c r="S53" s="392"/>
      <c r="T53" s="392"/>
      <c r="U53" s="39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88" t="s">
        <v>418</v>
      </c>
      <c r="C54" s="187" t="s">
        <v>365</v>
      </c>
      <c r="D54" s="108">
        <v>5.03</v>
      </c>
      <c r="E54" s="108"/>
      <c r="F54" s="127"/>
      <c r="G54" s="128"/>
      <c r="H54" s="39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2"/>
      <c r="P54" s="392"/>
      <c r="Q54" s="392"/>
      <c r="R54" s="392"/>
      <c r="S54" s="392"/>
      <c r="T54" s="392"/>
      <c r="U54" s="39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88" t="s">
        <v>418</v>
      </c>
      <c r="C55" s="187" t="s">
        <v>366</v>
      </c>
      <c r="D55" s="108">
        <v>5.03</v>
      </c>
      <c r="E55" s="108"/>
      <c r="F55" s="127"/>
      <c r="G55" s="128"/>
      <c r="H55" s="39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2"/>
      <c r="P55" s="392"/>
      <c r="Q55" s="392"/>
      <c r="R55" s="392"/>
      <c r="S55" s="392"/>
      <c r="T55" s="392"/>
      <c r="U55" s="39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88" t="s">
        <v>418</v>
      </c>
      <c r="C56" s="187" t="s">
        <v>367</v>
      </c>
      <c r="D56" s="108">
        <v>5.03</v>
      </c>
      <c r="E56" s="108"/>
      <c r="F56" s="127"/>
      <c r="G56" s="128"/>
      <c r="H56" s="39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2"/>
      <c r="P56" s="392"/>
      <c r="Q56" s="392"/>
      <c r="R56" s="392"/>
      <c r="S56" s="392"/>
      <c r="T56" s="392"/>
      <c r="U56" s="39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39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7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04" t="s">
        <v>216</v>
      </c>
      <c r="B86" s="504"/>
      <c r="C86" s="395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88" t="s">
        <v>217</v>
      </c>
      <c r="C87" s="126" t="s">
        <v>179</v>
      </c>
      <c r="D87" s="108">
        <v>5.03</v>
      </c>
      <c r="E87" s="108"/>
      <c r="F87" s="127"/>
      <c r="G87" s="128"/>
      <c r="H87" s="39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88" t="s">
        <v>217</v>
      </c>
      <c r="C88" s="126" t="s">
        <v>186</v>
      </c>
      <c r="D88" s="108">
        <v>5.03</v>
      </c>
      <c r="E88" s="108"/>
      <c r="F88" s="127"/>
      <c r="G88" s="128"/>
      <c r="H88" s="39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88" t="s">
        <v>217</v>
      </c>
      <c r="C89" s="126" t="s">
        <v>204</v>
      </c>
      <c r="D89" s="108">
        <v>5.03</v>
      </c>
      <c r="E89" s="108"/>
      <c r="F89" s="127"/>
      <c r="G89" s="128"/>
      <c r="H89" s="39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7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7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8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8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8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8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88" t="s">
        <v>393</v>
      </c>
      <c r="C107" s="187" t="s">
        <v>395</v>
      </c>
      <c r="D107" s="108">
        <v>5</v>
      </c>
      <c r="E107" s="108"/>
      <c r="F107" s="127"/>
      <c r="G107" s="128"/>
      <c r="H107" s="397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88" t="s">
        <v>393</v>
      </c>
      <c r="C108" s="187" t="s">
        <v>402</v>
      </c>
      <c r="D108" s="108">
        <v>5</v>
      </c>
      <c r="E108" s="108"/>
      <c r="F108" s="127"/>
      <c r="G108" s="128"/>
      <c r="H108" s="397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88" t="s">
        <v>404</v>
      </c>
      <c r="C109" s="187" t="s">
        <v>405</v>
      </c>
      <c r="D109" s="108">
        <v>5</v>
      </c>
      <c r="E109" s="108"/>
      <c r="F109" s="127"/>
      <c r="G109" s="128"/>
      <c r="H109" s="397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88" t="s">
        <v>492</v>
      </c>
      <c r="C110" s="187" t="s">
        <v>372</v>
      </c>
      <c r="D110" s="108">
        <v>5</v>
      </c>
      <c r="E110" s="108"/>
      <c r="F110" s="127"/>
      <c r="G110" s="128"/>
      <c r="H110" s="397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88" t="s">
        <v>343</v>
      </c>
      <c r="C111" s="126" t="s">
        <v>345</v>
      </c>
      <c r="D111" s="108">
        <v>5</v>
      </c>
      <c r="E111" s="108"/>
      <c r="F111" s="127"/>
      <c r="G111" s="128"/>
      <c r="H111" s="397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88" t="s">
        <v>343</v>
      </c>
      <c r="C112" s="126" t="s">
        <v>347</v>
      </c>
      <c r="D112" s="108">
        <v>5</v>
      </c>
      <c r="E112" s="108"/>
      <c r="F112" s="127"/>
      <c r="G112" s="128"/>
      <c r="H112" s="397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7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7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7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7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7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7">
        <f t="shared" si="36"/>
        <v>0</v>
      </c>
      <c r="I120" s="129"/>
      <c r="J120" s="130" t="str">
        <f t="array" ref="J120">IF(ISERROR(G120/I120),"",G120/I120)</f>
        <v/>
      </c>
      <c r="K120" s="39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395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93" t="s">
        <v>203</v>
      </c>
      <c r="D126" s="108">
        <v>5.03</v>
      </c>
      <c r="E126" s="108"/>
      <c r="F126" s="127"/>
      <c r="G126" s="128"/>
      <c r="H126" s="39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93" t="s">
        <v>228</v>
      </c>
      <c r="D129" s="108">
        <v>5.03</v>
      </c>
      <c r="E129" s="108"/>
      <c r="F129" s="127"/>
      <c r="G129" s="128"/>
      <c r="H129" s="39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393" t="s">
        <v>212</v>
      </c>
      <c r="D130" s="108">
        <v>5.03</v>
      </c>
      <c r="E130" s="108"/>
      <c r="F130" s="127"/>
      <c r="G130" s="128"/>
      <c r="H130" s="39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93" t="s">
        <v>203</v>
      </c>
      <c r="D131" s="108">
        <v>5.03</v>
      </c>
      <c r="E131" s="108"/>
      <c r="F131" s="127"/>
      <c r="G131" s="128"/>
      <c r="H131" s="39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93" t="s">
        <v>186</v>
      </c>
      <c r="D132" s="108">
        <v>5.03</v>
      </c>
      <c r="E132" s="108"/>
      <c r="F132" s="127"/>
      <c r="G132" s="128"/>
      <c r="H132" s="39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93" t="s">
        <v>228</v>
      </c>
      <c r="D133" s="108">
        <v>5.03</v>
      </c>
      <c r="E133" s="108"/>
      <c r="F133" s="127"/>
      <c r="G133" s="128"/>
      <c r="H133" s="39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93" t="s">
        <v>199</v>
      </c>
      <c r="D134" s="108">
        <v>5.03</v>
      </c>
      <c r="E134" s="108"/>
      <c r="F134" s="127"/>
      <c r="G134" s="128"/>
      <c r="H134" s="39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39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7">
        <f t="shared" ref="H138:H144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7">
        <f t="shared" si="55"/>
        <v>0</v>
      </c>
      <c r="I143" s="129"/>
      <c r="J143" s="130"/>
      <c r="K143" s="131"/>
      <c r="L143" s="129"/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>
        <v>42705</v>
      </c>
      <c r="G144" s="128">
        <v>20</v>
      </c>
      <c r="H144" s="397">
        <f t="shared" si="55"/>
        <v>100.8</v>
      </c>
      <c r="I144" s="129">
        <v>3</v>
      </c>
      <c r="J144" s="130">
        <f t="array" ref="J144">IF(ISERROR(G144/I144),"",G144/I144)</f>
        <v>6.666666666666667</v>
      </c>
      <c r="K144" s="131">
        <f t="array" ref="K144">IF(ISERROR(G144/L144),"",G144/L144)</f>
        <v>0.90909090909090906</v>
      </c>
      <c r="L144" s="129">
        <v>22</v>
      </c>
      <c r="M144" s="109">
        <f t="shared" ref="M144" si="59">IF(ISERROR(I144-K144),"",I144-K144)</f>
        <v>2.0909090909090908</v>
      </c>
      <c r="N144" s="130">
        <f t="shared" ref="N144" si="60">SUM(O144:U144)</f>
        <v>0</v>
      </c>
      <c r="O144" s="389"/>
      <c r="P144" s="389"/>
      <c r="Q144" s="389"/>
      <c r="R144" s="389"/>
      <c r="S144" s="389"/>
      <c r="T144" s="389"/>
      <c r="U144" s="389"/>
      <c r="V144" s="132">
        <f t="shared" ref="V144" si="61">SUM(X144:AA144)</f>
        <v>0</v>
      </c>
      <c r="W144" s="133">
        <f t="shared" ref="W144:W149" si="62">IF(ISERROR(V144/G144),"",V144/G144)</f>
        <v>0</v>
      </c>
      <c r="X144" s="132"/>
      <c r="Y144" s="132"/>
      <c r="Z144" s="132"/>
      <c r="AA144" s="132"/>
    </row>
    <row r="145" spans="1:27" ht="20.100000000000001" customHeight="1">
      <c r="A145" s="496" t="s">
        <v>234</v>
      </c>
      <c r="B145" s="497"/>
      <c r="C145" s="395" t="s">
        <v>202</v>
      </c>
      <c r="D145" s="143"/>
      <c r="E145" s="143"/>
      <c r="F145" s="144"/>
      <c r="G145" s="145">
        <f>SUM(G138:G144)</f>
        <v>61</v>
      </c>
      <c r="H145" s="146">
        <f>SUM(H138:H144)</f>
        <v>307.44</v>
      </c>
      <c r="I145" s="146">
        <f>SUM(I138:I144)</f>
        <v>10</v>
      </c>
      <c r="J145" s="130">
        <f t="array" ref="J145">IF(ISERROR(G145/I145),"",G145/I145)</f>
        <v>6.1</v>
      </c>
      <c r="K145" s="146">
        <f>SUM(K138:K144)</f>
        <v>2.7727272727272725</v>
      </c>
      <c r="L145" s="147"/>
      <c r="M145" s="150">
        <f>SUM(M138:M144)</f>
        <v>7.2272727272727275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7"/>
      <c r="D146" s="108">
        <v>3.65</v>
      </c>
      <c r="E146" s="108"/>
      <c r="F146" s="153"/>
      <c r="G146" s="128"/>
      <c r="H146" s="397">
        <f t="shared" ref="H146:H159" si="63">D146*G146</f>
        <v>0</v>
      </c>
      <c r="I146" s="129"/>
      <c r="J146" s="130" t="str">
        <f t="array" ref="J146">IF(ISERROR(G146/I146),"",G146/I146)</f>
        <v/>
      </c>
      <c r="K146" s="39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7"/>
      <c r="D147" s="108">
        <v>6.58</v>
      </c>
      <c r="E147" s="108"/>
      <c r="F147" s="127"/>
      <c r="G147" s="128"/>
      <c r="H147" s="39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9"/>
      <c r="P147" s="389"/>
      <c r="Q147" s="389"/>
      <c r="R147" s="389"/>
      <c r="S147" s="389"/>
      <c r="T147" s="389"/>
      <c r="U147" s="389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customHeight="1">
      <c r="A148" s="301">
        <v>30700016</v>
      </c>
      <c r="B148" s="141" t="s">
        <v>237</v>
      </c>
      <c r="C148" s="387"/>
      <c r="D148" s="108">
        <v>7.8</v>
      </c>
      <c r="E148" s="108"/>
      <c r="F148" s="127">
        <v>42707</v>
      </c>
      <c r="G148" s="128">
        <v>36</v>
      </c>
      <c r="H148" s="397">
        <f t="shared" si="63"/>
        <v>280.8</v>
      </c>
      <c r="I148" s="129">
        <v>7</v>
      </c>
      <c r="J148" s="130">
        <f t="array" ref="J148">IF(ISERROR(G148/I148),"",G148/I148)</f>
        <v>5.1428571428571432</v>
      </c>
      <c r="K148" s="131">
        <f t="array" ref="K148">IF(ISERROR(G148/L148),"",G148/L148)</f>
        <v>7.8260869565217401</v>
      </c>
      <c r="L148" s="129">
        <v>4.5999999999999996</v>
      </c>
      <c r="M148" s="109">
        <f t="shared" si="64"/>
        <v>-0.82608695652174013</v>
      </c>
      <c r="N148" s="130">
        <f t="shared" si="65"/>
        <v>0</v>
      </c>
      <c r="O148" s="389"/>
      <c r="P148" s="389"/>
      <c r="Q148" s="389"/>
      <c r="R148" s="389"/>
      <c r="S148" s="389"/>
      <c r="T148" s="389"/>
      <c r="U148" s="389"/>
      <c r="V148" s="132">
        <f t="shared" si="66"/>
        <v>0</v>
      </c>
      <c r="W148" s="133">
        <f t="shared" si="62"/>
        <v>0</v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387"/>
      <c r="D149" s="108">
        <v>4.4000000000000004</v>
      </c>
      <c r="E149" s="108"/>
      <c r="F149" s="127">
        <v>42708</v>
      </c>
      <c r="G149" s="128">
        <f>72*2</f>
        <v>144</v>
      </c>
      <c r="H149" s="397">
        <f t="shared" si="63"/>
        <v>633.6</v>
      </c>
      <c r="I149" s="129">
        <v>6</v>
      </c>
      <c r="J149" s="130">
        <f t="array" ref="J149">IF(ISERROR(G149/I149),"",G149/I149)</f>
        <v>24</v>
      </c>
      <c r="K149" s="131">
        <f t="array" ref="K149">IF(ISERROR(G149/L149),"",G149/L149)</f>
        <v>24.827586206896552</v>
      </c>
      <c r="L149" s="129">
        <v>5.8</v>
      </c>
      <c r="M149" s="109">
        <f t="shared" si="64"/>
        <v>-18.827586206896552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>
        <f t="shared" si="62"/>
        <v>0</v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9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9"/>
      <c r="P150" s="389"/>
      <c r="Q150" s="389"/>
      <c r="R150" s="389"/>
      <c r="S150" s="389"/>
      <c r="T150" s="389"/>
      <c r="U150" s="389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7" t="s">
        <v>499</v>
      </c>
      <c r="C151" s="387" t="s">
        <v>179</v>
      </c>
      <c r="D151" s="108">
        <v>6.04</v>
      </c>
      <c r="E151" s="108"/>
      <c r="F151" s="127"/>
      <c r="G151" s="128"/>
      <c r="H151" s="39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9"/>
      <c r="P151" s="389"/>
      <c r="Q151" s="389"/>
      <c r="R151" s="389"/>
      <c r="S151" s="389"/>
      <c r="T151" s="389"/>
      <c r="U151" s="389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7" t="s">
        <v>239</v>
      </c>
      <c r="C152" s="387" t="s">
        <v>186</v>
      </c>
      <c r="D152" s="108">
        <v>6.04</v>
      </c>
      <c r="E152" s="108"/>
      <c r="F152" s="127"/>
      <c r="G152" s="128"/>
      <c r="H152" s="39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7" t="s">
        <v>443</v>
      </c>
      <c r="C153" s="387" t="s">
        <v>179</v>
      </c>
      <c r="D153" s="108">
        <v>6</v>
      </c>
      <c r="E153" s="108"/>
      <c r="F153" s="127"/>
      <c r="G153" s="128"/>
      <c r="H153" s="397">
        <f t="shared" si="63"/>
        <v>0</v>
      </c>
      <c r="I153" s="129"/>
      <c r="J153" s="130"/>
      <c r="K153" s="131"/>
      <c r="L153" s="129"/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7" t="s">
        <v>443</v>
      </c>
      <c r="C154" s="387" t="s">
        <v>445</v>
      </c>
      <c r="D154" s="108">
        <v>6</v>
      </c>
      <c r="E154" s="108"/>
      <c r="F154" s="127"/>
      <c r="G154" s="128"/>
      <c r="H154" s="397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9"/>
      <c r="P154" s="389"/>
      <c r="Q154" s="389"/>
      <c r="R154" s="389"/>
      <c r="S154" s="389"/>
      <c r="T154" s="389"/>
      <c r="U154" s="389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88" t="s">
        <v>240</v>
      </c>
      <c r="C155" s="126"/>
      <c r="D155" s="108">
        <v>7.3</v>
      </c>
      <c r="E155" s="108"/>
      <c r="F155" s="127"/>
      <c r="G155" s="128"/>
      <c r="H155" s="39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9"/>
      <c r="P155" s="389"/>
      <c r="Q155" s="389"/>
      <c r="R155" s="389"/>
      <c r="S155" s="389"/>
      <c r="T155" s="389"/>
      <c r="U155" s="389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88" t="s">
        <v>241</v>
      </c>
      <c r="C156" s="126"/>
      <c r="D156" s="108">
        <f>78*120/1000</f>
        <v>9.36</v>
      </c>
      <c r="E156" s="108"/>
      <c r="F156" s="127"/>
      <c r="G156" s="128"/>
      <c r="H156" s="39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9"/>
      <c r="P156" s="389"/>
      <c r="Q156" s="389"/>
      <c r="R156" s="389"/>
      <c r="S156" s="389"/>
      <c r="T156" s="389"/>
      <c r="U156" s="389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88" t="s">
        <v>242</v>
      </c>
      <c r="C157" s="126"/>
      <c r="D157" s="108">
        <v>4.5</v>
      </c>
      <c r="E157" s="108"/>
      <c r="F157" s="127"/>
      <c r="G157" s="128"/>
      <c r="H157" s="397">
        <f t="shared" si="63"/>
        <v>0</v>
      </c>
      <c r="I157" s="129"/>
      <c r="J157" s="130"/>
      <c r="K157" s="131"/>
      <c r="L157" s="129"/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88" t="s">
        <v>243</v>
      </c>
      <c r="C158" s="126"/>
      <c r="D158" s="108">
        <v>4.5</v>
      </c>
      <c r="E158" s="108"/>
      <c r="F158" s="127"/>
      <c r="G158" s="128"/>
      <c r="H158" s="397">
        <f t="shared" si="63"/>
        <v>0</v>
      </c>
      <c r="I158" s="129"/>
      <c r="J158" s="130"/>
      <c r="K158" s="131"/>
      <c r="L158" s="129"/>
      <c r="M158" s="109"/>
      <c r="N158" s="130"/>
      <c r="O158" s="389"/>
      <c r="P158" s="389"/>
      <c r="Q158" s="389"/>
      <c r="R158" s="389"/>
      <c r="S158" s="389"/>
      <c r="T158" s="389"/>
      <c r="U158" s="389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97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customHeight="1">
      <c r="A160" s="496" t="s">
        <v>244</v>
      </c>
      <c r="B160" s="497"/>
      <c r="C160" s="395" t="s">
        <v>202</v>
      </c>
      <c r="D160" s="143"/>
      <c r="E160" s="143"/>
      <c r="F160" s="144"/>
      <c r="G160" s="145">
        <f>SUM(G146:G158)</f>
        <v>180</v>
      </c>
      <c r="H160" s="146">
        <f>SUM(H146:H156)</f>
        <v>914.40000000000009</v>
      </c>
      <c r="I160" s="146">
        <f>SUM(I146:I158)</f>
        <v>13</v>
      </c>
      <c r="J160" s="130">
        <f t="array" ref="J160">IF(ISERROR(G160/I160),"",G160/I160)</f>
        <v>13.846153846153847</v>
      </c>
      <c r="K160" s="146">
        <f>SUM(K146:K156)</f>
        <v>32.65367316341829</v>
      </c>
      <c r="L160" s="147"/>
      <c r="M160" s="150">
        <f t="shared" ref="M160:V160" si="75">SUM(M146:M156)</f>
        <v>-19.65367316341829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1452</v>
      </c>
      <c r="H161" s="154">
        <f>SUM(H28,H86,H121,H137,H145,H160)</f>
        <v>7301.02</v>
      </c>
      <c r="I161" s="154">
        <f>SUM(I28,I86,I121,I137,I145,I160)</f>
        <v>103</v>
      </c>
      <c r="J161" s="155">
        <f t="array" ref="J161">IF(ISERROR(G161/I161),"",G161/I161)</f>
        <v>14.097087378640778</v>
      </c>
      <c r="K161" s="154">
        <f>SUM(K28,K86,K121,K137,K145,K160)</f>
        <v>101.95193807055416</v>
      </c>
      <c r="L161" s="155">
        <f>IF(ISERROR(G161/K161),"",G161/K161)</f>
        <v>14.242004884646404</v>
      </c>
      <c r="M161" s="154">
        <f t="shared" ref="M161:AA161" si="76">SUM(M28,M86,M121,M137,M145,M160)</f>
        <v>1.04806192944584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394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394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394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394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394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394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394">
        <f>G161</f>
        <v>1452</v>
      </c>
      <c r="C168" s="472" t="s">
        <v>269</v>
      </c>
      <c r="D168" s="471"/>
      <c r="E168" s="462">
        <f>H161</f>
        <v>7301.02</v>
      </c>
      <c r="F168" s="462"/>
      <c r="G168" s="462" t="s">
        <v>270</v>
      </c>
      <c r="H168" s="462"/>
      <c r="I168" s="490">
        <f>L161</f>
        <v>14.242004884646404</v>
      </c>
      <c r="J168" s="490"/>
      <c r="K168" s="492" t="s">
        <v>271</v>
      </c>
      <c r="L168" s="492"/>
      <c r="M168" s="490">
        <f>J161</f>
        <v>14.097087378640778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394">
        <f>I161+C167</f>
        <v>107</v>
      </c>
      <c r="C169" s="469" t="s">
        <v>251</v>
      </c>
      <c r="D169" s="470"/>
      <c r="E169" s="487">
        <f>K161+I167</f>
        <v>142.95193807055415</v>
      </c>
      <c r="F169" s="487"/>
      <c r="G169" s="462" t="s">
        <v>274</v>
      </c>
      <c r="H169" s="462"/>
      <c r="I169" s="490">
        <f>B169-E169</f>
        <v>-35.951938070554149</v>
      </c>
      <c r="J169" s="490"/>
      <c r="K169" s="492" t="s">
        <v>275</v>
      </c>
      <c r="L169" s="492"/>
      <c r="M169" s="493">
        <f>IF(ISERROR(I169/E169),"",I169/E169)</f>
        <v>-0.25149668172256617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394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516</v>
      </c>
      <c r="H174" s="387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customHeight="1">
      <c r="A175" s="301">
        <v>30100030</v>
      </c>
      <c r="B175" s="388" t="s">
        <v>178</v>
      </c>
      <c r="C175" s="126" t="s">
        <v>179</v>
      </c>
      <c r="D175" s="108">
        <v>5.03</v>
      </c>
      <c r="E175" s="108"/>
      <c r="F175" s="127">
        <v>42709</v>
      </c>
      <c r="G175" s="128">
        <f>95+108*4</f>
        <v>527</v>
      </c>
      <c r="H175" s="397">
        <f t="shared" ref="H175:H184" si="77">D175*G175</f>
        <v>2650.81</v>
      </c>
      <c r="I175" s="129">
        <f>10*4</f>
        <v>40</v>
      </c>
      <c r="J175" s="130">
        <f t="array" ref="J175">IF(ISERROR(G175/I175),"",G175/I175)</f>
        <v>13.175000000000001</v>
      </c>
      <c r="K175" s="131">
        <f t="array" ref="K175">IF(ISERROR(G175/L175),"",G175/L175)</f>
        <v>32.9375</v>
      </c>
      <c r="L175" s="129">
        <v>16</v>
      </c>
      <c r="M175" s="109">
        <f t="shared" ref="M175:M184" si="78">IF(ISERROR(I175-K175),"",I175-K175)</f>
        <v>7.0625</v>
      </c>
      <c r="N175" s="130">
        <f>SUM(O175:U175)</f>
        <v>0</v>
      </c>
      <c r="O175" s="389"/>
      <c r="P175" s="389"/>
      <c r="Q175" s="389"/>
      <c r="R175" s="389"/>
      <c r="S175" s="389"/>
      <c r="T175" s="389"/>
      <c r="U175" s="389"/>
      <c r="V175" s="132">
        <f t="shared" ref="V175:V180" si="79">SUM(X175:AA175)</f>
        <v>0</v>
      </c>
      <c r="W175" s="133">
        <f t="shared" ref="W175:W180" si="80">IF(ISERROR(V175/G175),"",V175/G175)</f>
        <v>0</v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9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9"/>
      <c r="P176" s="389"/>
      <c r="Q176" s="389"/>
      <c r="R176" s="389"/>
      <c r="S176" s="389"/>
      <c r="T176" s="389"/>
      <c r="U176" s="389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9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9"/>
      <c r="P177" s="389"/>
      <c r="Q177" s="389"/>
      <c r="R177" s="389"/>
      <c r="S177" s="389"/>
      <c r="T177" s="389"/>
      <c r="U177" s="389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9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>
        <v>42709</v>
      </c>
      <c r="G179" s="128">
        <f>106+108*4+89</f>
        <v>627</v>
      </c>
      <c r="H179" s="397">
        <f t="shared" si="77"/>
        <v>3153.81</v>
      </c>
      <c r="I179" s="129">
        <f>10*4</f>
        <v>40</v>
      </c>
      <c r="J179" s="130">
        <f t="array" ref="J179">IF(ISERROR(G179/I179),"",G179/I179)</f>
        <v>15.675000000000001</v>
      </c>
      <c r="K179" s="131">
        <f t="array" ref="K179">IF(ISERROR(G179/L179),"",G179/L179)</f>
        <v>31.35</v>
      </c>
      <c r="L179" s="129">
        <v>20</v>
      </c>
      <c r="M179" s="109">
        <f t="shared" si="78"/>
        <v>8.6499999999999986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>
        <f t="shared" si="80"/>
        <v>0</v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97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9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9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97">
        <f t="shared" si="77"/>
        <v>0</v>
      </c>
      <c r="I183" s="397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97">
        <f t="shared" si="77"/>
        <v>0</v>
      </c>
      <c r="I184" s="397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9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9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9"/>
      <c r="P186" s="389"/>
      <c r="Q186" s="389"/>
      <c r="R186" s="389"/>
      <c r="S186" s="389"/>
      <c r="T186" s="389"/>
      <c r="U186" s="389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97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9"/>
      <c r="P187" s="389"/>
      <c r="Q187" s="389"/>
      <c r="R187" s="389"/>
      <c r="S187" s="389"/>
      <c r="T187" s="389"/>
      <c r="U187" s="389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9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9"/>
      <c r="P188" s="389"/>
      <c r="Q188" s="389"/>
      <c r="R188" s="389"/>
      <c r="S188" s="389"/>
      <c r="T188" s="389"/>
      <c r="U188" s="389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9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9"/>
      <c r="P189" s="389"/>
      <c r="Q189" s="389"/>
      <c r="R189" s="389"/>
      <c r="S189" s="389"/>
      <c r="T189" s="389"/>
      <c r="U189" s="389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7" t="s">
        <v>190</v>
      </c>
      <c r="D190" s="108">
        <v>4.8</v>
      </c>
      <c r="E190" s="108"/>
      <c r="F190" s="127"/>
      <c r="G190" s="128"/>
      <c r="H190" s="39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9"/>
      <c r="P190" s="389"/>
      <c r="Q190" s="389"/>
      <c r="R190" s="389"/>
      <c r="S190" s="389"/>
      <c r="T190" s="389"/>
      <c r="U190" s="389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7" t="s">
        <v>187</v>
      </c>
      <c r="D191" s="108">
        <v>4.8</v>
      </c>
      <c r="E191" s="108"/>
      <c r="F191" s="127"/>
      <c r="G191" s="128"/>
      <c r="H191" s="39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9"/>
      <c r="P191" s="389"/>
      <c r="Q191" s="389"/>
      <c r="R191" s="389"/>
      <c r="S191" s="389"/>
      <c r="T191" s="389"/>
      <c r="U191" s="389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7" t="s">
        <v>179</v>
      </c>
      <c r="D192" s="108">
        <v>4.8</v>
      </c>
      <c r="E192" s="108"/>
      <c r="F192" s="127"/>
      <c r="G192" s="128"/>
      <c r="H192" s="39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7" t="s">
        <v>199</v>
      </c>
      <c r="D193" s="108">
        <v>4.8</v>
      </c>
      <c r="E193" s="108"/>
      <c r="F193" s="127"/>
      <c r="G193" s="128"/>
      <c r="H193" s="39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9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9"/>
      <c r="P194" s="389"/>
      <c r="Q194" s="389"/>
      <c r="R194" s="389"/>
      <c r="S194" s="389"/>
      <c r="T194" s="389"/>
      <c r="U194" s="389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9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9"/>
      <c r="P195" s="389"/>
      <c r="Q195" s="389"/>
      <c r="R195" s="389"/>
      <c r="S195" s="389"/>
      <c r="T195" s="389"/>
      <c r="U195" s="389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96" t="s">
        <v>201</v>
      </c>
      <c r="B196" s="497"/>
      <c r="C196" s="395" t="s">
        <v>202</v>
      </c>
      <c r="D196" s="143"/>
      <c r="E196" s="143"/>
      <c r="F196" s="144"/>
      <c r="G196" s="145">
        <f>SUM(G175:G195)</f>
        <v>1154</v>
      </c>
      <c r="H196" s="146">
        <f>SUM(H175:H195)</f>
        <v>5804.62</v>
      </c>
      <c r="I196" s="146">
        <f>SUM(I175:I195)</f>
        <v>80</v>
      </c>
      <c r="J196" s="130">
        <f t="array" ref="J196">IF(ISERROR(G196/I196),"",G196/I196)</f>
        <v>14.425000000000001</v>
      </c>
      <c r="K196" s="146">
        <f>SUM(K175:K195)</f>
        <v>64.287499999999994</v>
      </c>
      <c r="L196" s="147"/>
      <c r="M196" s="150">
        <f t="shared" ref="M196:AA196" si="90">SUM(M175:M195)</f>
        <v>15.712499999999999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88" t="s">
        <v>206</v>
      </c>
      <c r="C197" s="126" t="s">
        <v>199</v>
      </c>
      <c r="D197" s="108">
        <v>5.03</v>
      </c>
      <c r="E197" s="108"/>
      <c r="F197" s="127"/>
      <c r="G197" s="128"/>
      <c r="H197" s="39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92"/>
      <c r="P197" s="392"/>
      <c r="Q197" s="392"/>
      <c r="R197" s="392"/>
      <c r="S197" s="392"/>
      <c r="T197" s="392"/>
      <c r="U197" s="392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88" t="s">
        <v>426</v>
      </c>
      <c r="C198" s="187" t="s">
        <v>428</v>
      </c>
      <c r="D198" s="108">
        <v>5.03</v>
      </c>
      <c r="E198" s="108"/>
      <c r="F198" s="127"/>
      <c r="G198" s="128"/>
      <c r="H198" s="39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92"/>
      <c r="P198" s="392"/>
      <c r="Q198" s="392"/>
      <c r="R198" s="392"/>
      <c r="S198" s="392"/>
      <c r="T198" s="392"/>
      <c r="U198" s="392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88" t="s">
        <v>206</v>
      </c>
      <c r="C199" s="126" t="s">
        <v>186</v>
      </c>
      <c r="D199" s="108">
        <v>5.03</v>
      </c>
      <c r="E199" s="108"/>
      <c r="F199" s="127"/>
      <c r="G199" s="128"/>
      <c r="H199" s="39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92"/>
      <c r="P199" s="392"/>
      <c r="Q199" s="392"/>
      <c r="R199" s="392"/>
      <c r="S199" s="392"/>
      <c r="T199" s="392"/>
      <c r="U199" s="392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88" t="s">
        <v>206</v>
      </c>
      <c r="C200" s="126" t="s">
        <v>203</v>
      </c>
      <c r="D200" s="108">
        <v>5.03</v>
      </c>
      <c r="E200" s="108"/>
      <c r="F200" s="127"/>
      <c r="G200" s="128"/>
      <c r="H200" s="39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92"/>
      <c r="P200" s="392"/>
      <c r="Q200" s="392"/>
      <c r="R200" s="392"/>
      <c r="S200" s="392"/>
      <c r="T200" s="392"/>
      <c r="U200" s="392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88" t="s">
        <v>206</v>
      </c>
      <c r="C201" s="126" t="s">
        <v>207</v>
      </c>
      <c r="D201" s="108">
        <v>5.03</v>
      </c>
      <c r="E201" s="108"/>
      <c r="F201" s="127"/>
      <c r="G201" s="128"/>
      <c r="H201" s="39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92"/>
      <c r="P201" s="392"/>
      <c r="Q201" s="392"/>
      <c r="R201" s="392"/>
      <c r="S201" s="392"/>
      <c r="T201" s="392"/>
      <c r="U201" s="392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88" t="s">
        <v>414</v>
      </c>
      <c r="C202" s="187" t="s">
        <v>415</v>
      </c>
      <c r="D202" s="108">
        <v>5.03</v>
      </c>
      <c r="E202" s="108"/>
      <c r="F202" s="127"/>
      <c r="G202" s="128"/>
      <c r="H202" s="397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92"/>
      <c r="P202" s="392"/>
      <c r="Q202" s="392"/>
      <c r="R202" s="392"/>
      <c r="S202" s="392"/>
      <c r="T202" s="392"/>
      <c r="U202" s="392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88" t="s">
        <v>414</v>
      </c>
      <c r="C203" s="187" t="s">
        <v>416</v>
      </c>
      <c r="D203" s="108">
        <v>5.03</v>
      </c>
      <c r="E203" s="108"/>
      <c r="F203" s="127"/>
      <c r="G203" s="128"/>
      <c r="H203" s="397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92"/>
      <c r="P203" s="392"/>
      <c r="Q203" s="392"/>
      <c r="R203" s="392"/>
      <c r="S203" s="392"/>
      <c r="T203" s="392"/>
      <c r="U203" s="392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88" t="s">
        <v>414</v>
      </c>
      <c r="C204" s="187" t="s">
        <v>61</v>
      </c>
      <c r="D204" s="108">
        <v>5.03</v>
      </c>
      <c r="E204" s="108"/>
      <c r="F204" s="127"/>
      <c r="G204" s="128"/>
      <c r="H204" s="39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2"/>
      <c r="P204" s="392"/>
      <c r="Q204" s="392"/>
      <c r="R204" s="392"/>
      <c r="S204" s="392"/>
      <c r="T204" s="392"/>
      <c r="U204" s="39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88" t="s">
        <v>208</v>
      </c>
      <c r="C205" s="126" t="s">
        <v>179</v>
      </c>
      <c r="D205" s="108">
        <v>5.08</v>
      </c>
      <c r="E205" s="108"/>
      <c r="F205" s="127"/>
      <c r="G205" s="128"/>
      <c r="H205" s="39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92"/>
      <c r="P205" s="392"/>
      <c r="Q205" s="392"/>
      <c r="R205" s="392"/>
      <c r="S205" s="392"/>
      <c r="T205" s="392"/>
      <c r="U205" s="392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88" t="s">
        <v>208</v>
      </c>
      <c r="C206" s="126" t="s">
        <v>204</v>
      </c>
      <c r="D206" s="108">
        <v>5.08</v>
      </c>
      <c r="E206" s="108"/>
      <c r="F206" s="127"/>
      <c r="G206" s="128"/>
      <c r="H206" s="39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92"/>
      <c r="P206" s="392"/>
      <c r="Q206" s="392"/>
      <c r="R206" s="392"/>
      <c r="S206" s="392"/>
      <c r="T206" s="392"/>
      <c r="U206" s="392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88" t="s">
        <v>208</v>
      </c>
      <c r="C207" s="126" t="s">
        <v>205</v>
      </c>
      <c r="D207" s="108">
        <v>5.08</v>
      </c>
      <c r="E207" s="108"/>
      <c r="F207" s="127"/>
      <c r="G207" s="128"/>
      <c r="H207" s="39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92"/>
      <c r="P207" s="392"/>
      <c r="Q207" s="392"/>
      <c r="R207" s="392"/>
      <c r="S207" s="392"/>
      <c r="T207" s="392"/>
      <c r="U207" s="392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88" t="s">
        <v>208</v>
      </c>
      <c r="C208" s="126" t="s">
        <v>186</v>
      </c>
      <c r="D208" s="108">
        <v>5.08</v>
      </c>
      <c r="E208" s="108"/>
      <c r="F208" s="127"/>
      <c r="G208" s="128"/>
      <c r="H208" s="39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2"/>
      <c r="P208" s="392"/>
      <c r="Q208" s="392"/>
      <c r="R208" s="392"/>
      <c r="S208" s="392"/>
      <c r="T208" s="392"/>
      <c r="U208" s="39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88" t="s">
        <v>208</v>
      </c>
      <c r="C209" s="126" t="s">
        <v>203</v>
      </c>
      <c r="D209" s="108">
        <v>5.08</v>
      </c>
      <c r="E209" s="108"/>
      <c r="F209" s="127"/>
      <c r="G209" s="128"/>
      <c r="H209" s="39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2"/>
      <c r="P209" s="392"/>
      <c r="Q209" s="392"/>
      <c r="R209" s="392"/>
      <c r="S209" s="392"/>
      <c r="T209" s="392"/>
      <c r="U209" s="39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88" t="s">
        <v>208</v>
      </c>
      <c r="C210" s="126" t="s">
        <v>199</v>
      </c>
      <c r="D210" s="108">
        <v>5.08</v>
      </c>
      <c r="E210" s="108"/>
      <c r="F210" s="127"/>
      <c r="G210" s="128"/>
      <c r="H210" s="39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9"/>
      <c r="P210" s="389"/>
      <c r="Q210" s="389"/>
      <c r="R210" s="389"/>
      <c r="S210" s="389"/>
      <c r="T210" s="389"/>
      <c r="U210" s="38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88" t="s">
        <v>208</v>
      </c>
      <c r="C211" s="126" t="s">
        <v>187</v>
      </c>
      <c r="D211" s="108">
        <v>5.08</v>
      </c>
      <c r="E211" s="108"/>
      <c r="F211" s="127"/>
      <c r="G211" s="128"/>
      <c r="H211" s="39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2"/>
      <c r="P211" s="392"/>
      <c r="Q211" s="392"/>
      <c r="R211" s="392"/>
      <c r="S211" s="392"/>
      <c r="T211" s="392"/>
      <c r="U211" s="39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88" t="s">
        <v>208</v>
      </c>
      <c r="C212" s="126" t="s">
        <v>207</v>
      </c>
      <c r="D212" s="108">
        <v>5.08</v>
      </c>
      <c r="E212" s="108"/>
      <c r="F212" s="127"/>
      <c r="G212" s="128"/>
      <c r="H212" s="39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88" t="s">
        <v>209</v>
      </c>
      <c r="C213" s="126" t="s">
        <v>194</v>
      </c>
      <c r="D213" s="108">
        <v>5.03</v>
      </c>
      <c r="E213" s="108"/>
      <c r="F213" s="127"/>
      <c r="G213" s="128"/>
      <c r="H213" s="39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92"/>
      <c r="P213" s="392"/>
      <c r="Q213" s="392"/>
      <c r="R213" s="392"/>
      <c r="S213" s="392"/>
      <c r="T213" s="392"/>
      <c r="U213" s="39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88" t="s">
        <v>209</v>
      </c>
      <c r="C214" s="126" t="s">
        <v>179</v>
      </c>
      <c r="D214" s="108">
        <v>5.03</v>
      </c>
      <c r="E214" s="108"/>
      <c r="F214" s="127"/>
      <c r="G214" s="128"/>
      <c r="H214" s="39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92"/>
      <c r="P214" s="392"/>
      <c r="Q214" s="392"/>
      <c r="R214" s="392"/>
      <c r="S214" s="392"/>
      <c r="T214" s="392"/>
      <c r="U214" s="39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88" t="s">
        <v>209</v>
      </c>
      <c r="C215" s="126" t="s">
        <v>195</v>
      </c>
      <c r="D215" s="108">
        <v>5.03</v>
      </c>
      <c r="E215" s="108"/>
      <c r="F215" s="127"/>
      <c r="G215" s="128"/>
      <c r="H215" s="39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2"/>
      <c r="P215" s="392"/>
      <c r="Q215" s="392"/>
      <c r="R215" s="392"/>
      <c r="S215" s="392"/>
      <c r="T215" s="392"/>
      <c r="U215" s="39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88" t="s">
        <v>209</v>
      </c>
      <c r="C216" s="126" t="s">
        <v>204</v>
      </c>
      <c r="D216" s="108">
        <v>5.03</v>
      </c>
      <c r="E216" s="108"/>
      <c r="F216" s="127"/>
      <c r="G216" s="128"/>
      <c r="H216" s="39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2"/>
      <c r="P216" s="392"/>
      <c r="Q216" s="392"/>
      <c r="R216" s="392"/>
      <c r="S216" s="392"/>
      <c r="T216" s="392"/>
      <c r="U216" s="392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88" t="s">
        <v>382</v>
      </c>
      <c r="C217" s="187" t="s">
        <v>383</v>
      </c>
      <c r="D217" s="108">
        <v>5.03</v>
      </c>
      <c r="E217" s="108"/>
      <c r="F217" s="127"/>
      <c r="G217" s="128"/>
      <c r="H217" s="39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92"/>
      <c r="P217" s="392"/>
      <c r="Q217" s="392"/>
      <c r="R217" s="392"/>
      <c r="S217" s="392"/>
      <c r="T217" s="392"/>
      <c r="U217" s="392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88" t="s">
        <v>382</v>
      </c>
      <c r="C218" s="187" t="s">
        <v>384</v>
      </c>
      <c r="D218" s="108">
        <v>5.03</v>
      </c>
      <c r="E218" s="108"/>
      <c r="F218" s="127"/>
      <c r="G218" s="128"/>
      <c r="H218" s="39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92"/>
      <c r="P218" s="392"/>
      <c r="Q218" s="392"/>
      <c r="R218" s="392"/>
      <c r="S218" s="392"/>
      <c r="T218" s="392"/>
      <c r="U218" s="392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88" t="s">
        <v>382</v>
      </c>
      <c r="C219" s="187" t="s">
        <v>389</v>
      </c>
      <c r="D219" s="108">
        <v>5.03</v>
      </c>
      <c r="E219" s="108"/>
      <c r="F219" s="127"/>
      <c r="G219" s="128"/>
      <c r="H219" s="39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2"/>
      <c r="P219" s="392"/>
      <c r="Q219" s="392"/>
      <c r="R219" s="392"/>
      <c r="S219" s="392"/>
      <c r="T219" s="392"/>
      <c r="U219" s="39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88" t="s">
        <v>382</v>
      </c>
      <c r="C220" s="187" t="s">
        <v>391</v>
      </c>
      <c r="D220" s="108">
        <v>5.03</v>
      </c>
      <c r="E220" s="108"/>
      <c r="F220" s="127"/>
      <c r="G220" s="128"/>
      <c r="H220" s="39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2"/>
      <c r="P220" s="392"/>
      <c r="Q220" s="392"/>
      <c r="R220" s="392"/>
      <c r="S220" s="392"/>
      <c r="T220" s="392"/>
      <c r="U220" s="39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88" t="s">
        <v>418</v>
      </c>
      <c r="C221" s="187" t="s">
        <v>364</v>
      </c>
      <c r="D221" s="108">
        <v>5.03</v>
      </c>
      <c r="E221" s="108"/>
      <c r="F221" s="127"/>
      <c r="G221" s="128"/>
      <c r="H221" s="39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92"/>
      <c r="P221" s="392"/>
      <c r="Q221" s="392"/>
      <c r="R221" s="392"/>
      <c r="S221" s="392"/>
      <c r="T221" s="392"/>
      <c r="U221" s="39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88" t="s">
        <v>418</v>
      </c>
      <c r="C222" s="187" t="s">
        <v>365</v>
      </c>
      <c r="D222" s="108">
        <v>5.03</v>
      </c>
      <c r="E222" s="108"/>
      <c r="F222" s="127"/>
      <c r="G222" s="128"/>
      <c r="H222" s="39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92"/>
      <c r="P222" s="392"/>
      <c r="Q222" s="392"/>
      <c r="R222" s="392"/>
      <c r="S222" s="392"/>
      <c r="T222" s="392"/>
      <c r="U222" s="39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88" t="s">
        <v>418</v>
      </c>
      <c r="C223" s="187" t="s">
        <v>366</v>
      </c>
      <c r="D223" s="108">
        <v>5.03</v>
      </c>
      <c r="E223" s="108"/>
      <c r="F223" s="127"/>
      <c r="G223" s="128"/>
      <c r="H223" s="39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2"/>
      <c r="P223" s="392"/>
      <c r="Q223" s="392"/>
      <c r="R223" s="392"/>
      <c r="S223" s="392"/>
      <c r="T223" s="392"/>
      <c r="U223" s="39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88" t="s">
        <v>418</v>
      </c>
      <c r="C224" s="187" t="s">
        <v>367</v>
      </c>
      <c r="D224" s="108">
        <v>5.03</v>
      </c>
      <c r="E224" s="108"/>
      <c r="F224" s="127"/>
      <c r="G224" s="128"/>
      <c r="H224" s="39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2"/>
      <c r="P224" s="392"/>
      <c r="Q224" s="392"/>
      <c r="R224" s="392"/>
      <c r="S224" s="392"/>
      <c r="T224" s="392"/>
      <c r="U224" s="39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97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9"/>
      <c r="P225" s="389"/>
      <c r="Q225" s="389"/>
      <c r="R225" s="389"/>
      <c r="S225" s="389"/>
      <c r="T225" s="389"/>
      <c r="U225" s="389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97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9"/>
      <c r="P226" s="389"/>
      <c r="Q226" s="389"/>
      <c r="R226" s="389"/>
      <c r="S226" s="389"/>
      <c r="T226" s="389"/>
      <c r="U226" s="389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9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9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9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9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9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9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9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9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39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9"/>
      <c r="P235" s="389"/>
      <c r="Q235" s="389"/>
      <c r="R235" s="389"/>
      <c r="S235" s="389"/>
      <c r="T235" s="389"/>
      <c r="U235" s="389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9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9"/>
      <c r="P236" s="389"/>
      <c r="Q236" s="389"/>
      <c r="R236" s="389"/>
      <c r="S236" s="389"/>
      <c r="T236" s="389"/>
      <c r="U236" s="389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97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9"/>
      <c r="P237" s="389"/>
      <c r="Q237" s="389"/>
      <c r="R237" s="389"/>
      <c r="S237" s="389"/>
      <c r="T237" s="389"/>
      <c r="U237" s="389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97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9"/>
      <c r="P238" s="389"/>
      <c r="Q238" s="389"/>
      <c r="R238" s="389"/>
      <c r="S238" s="389"/>
      <c r="T238" s="389"/>
      <c r="U238" s="389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9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9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9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9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9"/>
      <c r="P242" s="389"/>
      <c r="Q242" s="389"/>
      <c r="R242" s="389"/>
      <c r="S242" s="389"/>
      <c r="T242" s="389"/>
      <c r="U242" s="389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9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9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9"/>
      <c r="P244" s="389"/>
      <c r="Q244" s="389"/>
      <c r="R244" s="389"/>
      <c r="S244" s="389"/>
      <c r="T244" s="389"/>
      <c r="U244" s="389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9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9"/>
      <c r="P245" s="389"/>
      <c r="Q245" s="389"/>
      <c r="R245" s="389"/>
      <c r="S245" s="389"/>
      <c r="T245" s="389"/>
      <c r="U245" s="389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9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9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9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9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9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9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9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9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04" t="s">
        <v>216</v>
      </c>
      <c r="B254" s="504"/>
      <c r="C254" s="395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88" t="s">
        <v>217</v>
      </c>
      <c r="C255" s="126" t="s">
        <v>179</v>
      </c>
      <c r="D255" s="108">
        <v>5.03</v>
      </c>
      <c r="E255" s="108"/>
      <c r="F255" s="127"/>
      <c r="G255" s="128"/>
      <c r="H255" s="39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9"/>
      <c r="P255" s="389"/>
      <c r="Q255" s="389"/>
      <c r="R255" s="389"/>
      <c r="S255" s="389"/>
      <c r="T255" s="389"/>
      <c r="U255" s="389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88" t="s">
        <v>217</v>
      </c>
      <c r="C256" s="126" t="s">
        <v>186</v>
      </c>
      <c r="D256" s="108">
        <v>5.03</v>
      </c>
      <c r="E256" s="108"/>
      <c r="F256" s="127"/>
      <c r="G256" s="128"/>
      <c r="H256" s="397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9"/>
      <c r="P256" s="389"/>
      <c r="Q256" s="389"/>
      <c r="R256" s="389"/>
      <c r="S256" s="389"/>
      <c r="T256" s="389"/>
      <c r="U256" s="389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88" t="s">
        <v>217</v>
      </c>
      <c r="C257" s="126" t="s">
        <v>204</v>
      </c>
      <c r="D257" s="108">
        <v>5.03</v>
      </c>
      <c r="E257" s="108"/>
      <c r="F257" s="127"/>
      <c r="G257" s="128"/>
      <c r="H257" s="39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9"/>
      <c r="P257" s="389"/>
      <c r="Q257" s="389"/>
      <c r="R257" s="389"/>
      <c r="S257" s="389"/>
      <c r="T257" s="389"/>
      <c r="U257" s="389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9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48</v>
      </c>
      <c r="H259" s="397">
        <f t="shared" si="116"/>
        <v>241.44</v>
      </c>
      <c r="I259" s="129">
        <f>11.5</f>
        <v>11.5</v>
      </c>
      <c r="J259" s="130">
        <f t="array" ref="J259">IF(ISERROR(G259/I259),"",G259/I259)</f>
        <v>4.1739130434782608</v>
      </c>
      <c r="K259" s="131">
        <f t="array" ref="K259">IF(ISERROR(G259/L259),"",G259/L259)</f>
        <v>5.161290322580645</v>
      </c>
      <c r="L259" s="129">
        <v>9.3000000000000007</v>
      </c>
      <c r="M259" s="109">
        <f t="shared" si="117"/>
        <v>6.338709677419355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58</v>
      </c>
      <c r="H260" s="397">
        <f t="shared" si="116"/>
        <v>291.74</v>
      </c>
      <c r="I260" s="129">
        <f>9*1</f>
        <v>9</v>
      </c>
      <c r="J260" s="130">
        <f t="array" ref="J260">IF(ISERROR(G260/I260),"",G260/I260)</f>
        <v>6.4444444444444446</v>
      </c>
      <c r="K260" s="131">
        <f t="array" ref="K260">IF(ISERROR(G260/L260),"",G260/L260)</f>
        <v>6.236559139784946</v>
      </c>
      <c r="L260" s="129">
        <v>9.3000000000000007</v>
      </c>
      <c r="M260" s="109">
        <f t="shared" si="117"/>
        <v>2.763440860215054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9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>
        <v>42707</v>
      </c>
      <c r="G262" s="128">
        <v>27</v>
      </c>
      <c r="H262" s="397">
        <f t="shared" si="116"/>
        <v>135.81</v>
      </c>
      <c r="I262" s="129">
        <v>8.5</v>
      </c>
      <c r="J262" s="130">
        <f t="array" ref="J262">IF(ISERROR(G262/I262),"",G262/I262)</f>
        <v>3.1764705882352939</v>
      </c>
      <c r="K262" s="131">
        <f t="array" ref="K262">IF(ISERROR(G262/L262),"",G262/L262)</f>
        <v>2.9032258064516125</v>
      </c>
      <c r="L262" s="129">
        <v>9.3000000000000007</v>
      </c>
      <c r="M262" s="109">
        <f t="shared" si="117"/>
        <v>5.5967741935483879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9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9"/>
      <c r="P263" s="389"/>
      <c r="Q263" s="389"/>
      <c r="R263" s="389"/>
      <c r="S263" s="389"/>
      <c r="T263" s="389"/>
      <c r="U263" s="389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9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9"/>
      <c r="P264" s="389"/>
      <c r="Q264" s="389"/>
      <c r="R264" s="389"/>
      <c r="S264" s="389"/>
      <c r="T264" s="389"/>
      <c r="U264" s="389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9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9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9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5" si="120">IF(ISERROR(I267-K267),"",I267-K267)</f>
        <v>0</v>
      </c>
      <c r="N267" s="130">
        <f t="shared" ref="N267:N282" si="121"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9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9"/>
      <c r="P268" s="389"/>
      <c r="Q268" s="389"/>
      <c r="R268" s="389"/>
      <c r="S268" s="389"/>
      <c r="T268" s="389"/>
      <c r="U268" s="389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9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9"/>
      <c r="P269" s="389"/>
      <c r="Q269" s="389"/>
      <c r="R269" s="389"/>
      <c r="S269" s="389"/>
      <c r="T269" s="389"/>
      <c r="U269" s="389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9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88" t="s">
        <v>222</v>
      </c>
      <c r="C271" s="126" t="s">
        <v>181</v>
      </c>
      <c r="D271" s="108">
        <v>9.36</v>
      </c>
      <c r="E271" s="108"/>
      <c r="F271" s="127"/>
      <c r="G271" s="128"/>
      <c r="H271" s="39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88" t="s">
        <v>222</v>
      </c>
      <c r="C272" s="126" t="s">
        <v>179</v>
      </c>
      <c r="D272" s="108">
        <v>9.36</v>
      </c>
      <c r="E272" s="108"/>
      <c r="F272" s="127"/>
      <c r="G272" s="128"/>
      <c r="H272" s="39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88" t="s">
        <v>222</v>
      </c>
      <c r="C273" s="126" t="s">
        <v>221</v>
      </c>
      <c r="D273" s="108">
        <v>9.36</v>
      </c>
      <c r="E273" s="108"/>
      <c r="F273" s="127"/>
      <c r="G273" s="128"/>
      <c r="H273" s="39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88" t="s">
        <v>222</v>
      </c>
      <c r="C274" s="126" t="s">
        <v>186</v>
      </c>
      <c r="D274" s="108">
        <v>9.36</v>
      </c>
      <c r="E274" s="108"/>
      <c r="F274" s="127"/>
      <c r="G274" s="128"/>
      <c r="H274" s="39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88" t="s">
        <v>393</v>
      </c>
      <c r="C275" s="187" t="s">
        <v>395</v>
      </c>
      <c r="D275" s="108">
        <v>5</v>
      </c>
      <c r="E275" s="108"/>
      <c r="F275" s="127"/>
      <c r="G275" s="128"/>
      <c r="H275" s="39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88" t="s">
        <v>393</v>
      </c>
      <c r="C276" s="187" t="s">
        <v>402</v>
      </c>
      <c r="D276" s="108">
        <v>5</v>
      </c>
      <c r="E276" s="108"/>
      <c r="F276" s="127"/>
      <c r="G276" s="128"/>
      <c r="H276" s="39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88" t="s">
        <v>404</v>
      </c>
      <c r="C277" s="187" t="s">
        <v>405</v>
      </c>
      <c r="D277" s="108">
        <v>5</v>
      </c>
      <c r="E277" s="108"/>
      <c r="F277" s="127"/>
      <c r="G277" s="128"/>
      <c r="H277" s="397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88" t="s">
        <v>342</v>
      </c>
      <c r="C278" s="187" t="s">
        <v>372</v>
      </c>
      <c r="D278" s="108">
        <v>5</v>
      </c>
      <c r="E278" s="108"/>
      <c r="F278" s="127"/>
      <c r="G278" s="128"/>
      <c r="H278" s="397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88" t="s">
        <v>343</v>
      </c>
      <c r="C279" s="126" t="s">
        <v>345</v>
      </c>
      <c r="D279" s="108">
        <v>5</v>
      </c>
      <c r="E279" s="108"/>
      <c r="F279" s="127"/>
      <c r="G279" s="128"/>
      <c r="H279" s="397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88" t="s">
        <v>343</v>
      </c>
      <c r="C280" s="126" t="s">
        <v>347</v>
      </c>
      <c r="D280" s="108">
        <v>5</v>
      </c>
      <c r="E280" s="108"/>
      <c r="F280" s="127"/>
      <c r="G280" s="128"/>
      <c r="H280" s="397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39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397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>
        <v>42707</v>
      </c>
      <c r="G283" s="128">
        <f>90+23</f>
        <v>113</v>
      </c>
      <c r="H283" s="397">
        <f t="shared" si="116"/>
        <v>568.39</v>
      </c>
      <c r="I283" s="129">
        <f>1*6</f>
        <v>6</v>
      </c>
      <c r="J283" s="130">
        <f t="array" ref="J283">IF(ISERROR(G283/I283),"",G283/I283)</f>
        <v>18.833333333333332</v>
      </c>
      <c r="K283" s="131">
        <f t="array" ref="K283">IF(ISERROR(G283/L283),"",G283/L283)</f>
        <v>4.708333333333333</v>
      </c>
      <c r="L283" s="129">
        <v>24</v>
      </c>
      <c r="M283" s="109">
        <f t="shared" si="120"/>
        <v>1.291666666666667</v>
      </c>
      <c r="N283" s="130"/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>
        <v>42707</v>
      </c>
      <c r="G284" s="128">
        <f>26+6</f>
        <v>32</v>
      </c>
      <c r="H284" s="397">
        <f t="shared" si="116"/>
        <v>160.96</v>
      </c>
      <c r="I284" s="129">
        <f>0.5*6</f>
        <v>3</v>
      </c>
      <c r="J284" s="130">
        <f t="array" ref="J284">IF(ISERROR(G284/I284),"",G284/I284)</f>
        <v>10.666666666666666</v>
      </c>
      <c r="K284" s="131">
        <f t="array" ref="K284">IF(ISERROR(G284/L284),"",G284/L284)</f>
        <v>1.3333333333333333</v>
      </c>
      <c r="L284" s="129">
        <v>24</v>
      </c>
      <c r="M284" s="109">
        <f t="shared" si="120"/>
        <v>1.6666666666666667</v>
      </c>
      <c r="N284" s="130"/>
      <c r="O284" s="389"/>
      <c r="P284" s="389"/>
      <c r="Q284" s="389"/>
      <c r="R284" s="389"/>
      <c r="S284" s="389"/>
      <c r="T284" s="389"/>
      <c r="U284" s="389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>
        <v>42707</v>
      </c>
      <c r="G285" s="128">
        <v>68</v>
      </c>
      <c r="H285" s="397">
        <f t="shared" si="116"/>
        <v>342.04</v>
      </c>
      <c r="I285" s="129">
        <f>6*1</f>
        <v>6</v>
      </c>
      <c r="J285" s="130">
        <f t="array" ref="J285">IF(ISERROR(G285/I285),"",G285/I285)</f>
        <v>11.333333333333334</v>
      </c>
      <c r="K285" s="131">
        <f t="array" ref="K285">IF(ISERROR(G285/L285),"",G285/L285)</f>
        <v>2.8333333333333335</v>
      </c>
      <c r="L285" s="129">
        <v>24</v>
      </c>
      <c r="M285" s="109">
        <f t="shared" si="120"/>
        <v>3.1666666666666665</v>
      </c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9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9"/>
      <c r="P286" s="389"/>
      <c r="Q286" s="389"/>
      <c r="R286" s="389"/>
      <c r="S286" s="389"/>
      <c r="T286" s="389"/>
      <c r="U286" s="389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9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9"/>
      <c r="P287" s="389"/>
      <c r="Q287" s="389"/>
      <c r="R287" s="389"/>
      <c r="S287" s="389"/>
      <c r="T287" s="389"/>
      <c r="U287" s="389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97">
        <f t="shared" si="116"/>
        <v>0</v>
      </c>
      <c r="I288" s="129"/>
      <c r="J288" s="130" t="str">
        <f t="array" ref="J288">IF(ISERROR(G288/I288),"",G288/I288)</f>
        <v/>
      </c>
      <c r="K288" s="39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9"/>
      <c r="P288" s="389"/>
      <c r="Q288" s="389"/>
      <c r="R288" s="389"/>
      <c r="S288" s="389"/>
      <c r="T288" s="389"/>
      <c r="U288" s="389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395" t="s">
        <v>202</v>
      </c>
      <c r="D289" s="143"/>
      <c r="E289" s="143"/>
      <c r="F289" s="144"/>
      <c r="G289" s="145">
        <f>SUM(G255:G288)</f>
        <v>346</v>
      </c>
      <c r="H289" s="146">
        <f>SUM(H255:H288)</f>
        <v>1740.38</v>
      </c>
      <c r="I289" s="146">
        <f>SUM(I255:I288)</f>
        <v>44</v>
      </c>
      <c r="J289" s="130">
        <f t="array" ref="J289">IF(ISERROR(G289/I289),"",G289/I289)</f>
        <v>7.8636363636363633</v>
      </c>
      <c r="K289" s="146">
        <f>SUM(K255:K288)</f>
        <v>23.1760752688172</v>
      </c>
      <c r="L289" s="147"/>
      <c r="M289" s="150">
        <f t="shared" ref="M289:V289" si="131">SUM(M255:M288)</f>
        <v>20.8239247311828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9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9"/>
      <c r="P290" s="389"/>
      <c r="Q290" s="389"/>
      <c r="R290" s="389"/>
      <c r="S290" s="389"/>
      <c r="T290" s="389"/>
      <c r="U290" s="389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9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97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9"/>
      <c r="P292" s="389"/>
      <c r="Q292" s="389"/>
      <c r="R292" s="389"/>
      <c r="S292" s="389"/>
      <c r="T292" s="389"/>
      <c r="U292" s="389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9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93" t="s">
        <v>203</v>
      </c>
      <c r="D294" s="108">
        <v>5.03</v>
      </c>
      <c r="E294" s="108"/>
      <c r="F294" s="127"/>
      <c r="G294" s="128"/>
      <c r="H294" s="39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9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9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93" t="s">
        <v>228</v>
      </c>
      <c r="D297" s="108">
        <v>5.03</v>
      </c>
      <c r="E297" s="108"/>
      <c r="F297" s="127"/>
      <c r="G297" s="128"/>
      <c r="H297" s="39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93" t="s">
        <v>212</v>
      </c>
      <c r="D298" s="108">
        <v>5.03</v>
      </c>
      <c r="E298" s="108"/>
      <c r="F298" s="127"/>
      <c r="G298" s="128"/>
      <c r="H298" s="39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93" t="s">
        <v>203</v>
      </c>
      <c r="D299" s="108">
        <v>5.03</v>
      </c>
      <c r="E299" s="108"/>
      <c r="F299" s="127"/>
      <c r="G299" s="128"/>
      <c r="H299" s="39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93" t="s">
        <v>186</v>
      </c>
      <c r="D300" s="108">
        <v>5.03</v>
      </c>
      <c r="E300" s="108"/>
      <c r="F300" s="127"/>
      <c r="G300" s="128"/>
      <c r="H300" s="39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93" t="s">
        <v>228</v>
      </c>
      <c r="D301" s="108">
        <v>5.03</v>
      </c>
      <c r="E301" s="108"/>
      <c r="F301" s="127"/>
      <c r="G301" s="128"/>
      <c r="H301" s="39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93" t="s">
        <v>199</v>
      </c>
      <c r="D302" s="108">
        <v>5.03</v>
      </c>
      <c r="E302" s="108"/>
      <c r="F302" s="127"/>
      <c r="G302" s="128"/>
      <c r="H302" s="39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9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9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395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>
        <v>42705</v>
      </c>
      <c r="G306" s="128">
        <v>11</v>
      </c>
      <c r="H306" s="397">
        <f t="shared" ref="H306:H310" si="136">D306*G306</f>
        <v>55.44</v>
      </c>
      <c r="I306" s="129">
        <f>0.5*6</f>
        <v>3</v>
      </c>
      <c r="J306" s="130">
        <f t="array" ref="J306">IF(ISERROR(G306/I306),"",G306/I306)</f>
        <v>3.6666666666666665</v>
      </c>
      <c r="K306" s="131">
        <f t="array" ref="K306">IF(ISERROR(G306/L306),"",G306/L306)</f>
        <v>0.5</v>
      </c>
      <c r="L306" s="129">
        <v>22</v>
      </c>
      <c r="M306" s="109">
        <f t="shared" ref="M306:M310" si="137">IF(ISERROR(I306-K306),"",I306-K306)</f>
        <v>2.5</v>
      </c>
      <c r="N306" s="130">
        <f t="shared" ref="N306:N310" si="138">SUM(O306:U306)</f>
        <v>0</v>
      </c>
      <c r="O306" s="389"/>
      <c r="P306" s="389"/>
      <c r="Q306" s="389"/>
      <c r="R306" s="389"/>
      <c r="S306" s="389"/>
      <c r="T306" s="389"/>
      <c r="U306" s="389"/>
      <c r="V306" s="132">
        <f t="shared" ref="V306:V310" si="139">SUM(X306:AA306)</f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9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39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389"/>
      <c r="P308" s="389"/>
      <c r="Q308" s="389"/>
      <c r="R308" s="389"/>
      <c r="S308" s="389"/>
      <c r="T308" s="389"/>
      <c r="U308" s="389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9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9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97"/>
      <c r="I311" s="129"/>
      <c r="J311" s="130"/>
      <c r="K311" s="131"/>
      <c r="L311" s="129"/>
      <c r="M311" s="109"/>
      <c r="N311" s="130"/>
      <c r="O311" s="389"/>
      <c r="P311" s="389"/>
      <c r="Q311" s="389"/>
      <c r="R311" s="389"/>
      <c r="S311" s="389"/>
      <c r="T311" s="389"/>
      <c r="U311" s="389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>
        <v>42705</v>
      </c>
      <c r="G312" s="128">
        <v>7</v>
      </c>
      <c r="H312" s="397">
        <f t="shared" ref="H312" si="140">D312*G312</f>
        <v>35.28</v>
      </c>
      <c r="I312" s="129">
        <f>0.5*6</f>
        <v>3</v>
      </c>
      <c r="J312" s="130">
        <f t="array" ref="J312">IF(ISERROR(G312/I312),"",G312/I312)</f>
        <v>2.3333333333333335</v>
      </c>
      <c r="K312" s="131">
        <f t="array" ref="K312">IF(ISERROR(G312/L312),"",G312/L312)</f>
        <v>0.31818181818181818</v>
      </c>
      <c r="L312" s="129">
        <v>22</v>
      </c>
      <c r="M312" s="109">
        <f t="shared" ref="M312" si="141">IF(ISERROR(I312-K312),"",I312-K312)</f>
        <v>2.6818181818181817</v>
      </c>
      <c r="N312" s="130">
        <f t="shared" ref="N312" si="142">SUM(O312:U312)</f>
        <v>0</v>
      </c>
      <c r="O312" s="389"/>
      <c r="P312" s="389"/>
      <c r="Q312" s="389"/>
      <c r="R312" s="389"/>
      <c r="S312" s="389"/>
      <c r="T312" s="389"/>
      <c r="U312" s="389"/>
      <c r="V312" s="132">
        <f t="shared" ref="V312" si="143">SUM(X312:AA312)</f>
        <v>0</v>
      </c>
      <c r="W312" s="133">
        <f t="shared" ref="W312:W317" si="144">IF(ISERROR(V312/G312),"",V312/G312)</f>
        <v>0</v>
      </c>
      <c r="X312" s="132"/>
      <c r="Y312" s="132"/>
      <c r="Z312" s="132"/>
      <c r="AA312" s="132"/>
    </row>
    <row r="313" spans="1:27" ht="20.100000000000001" customHeight="1">
      <c r="A313" s="496" t="s">
        <v>234</v>
      </c>
      <c r="B313" s="497"/>
      <c r="C313" s="395" t="s">
        <v>202</v>
      </c>
      <c r="D313" s="143"/>
      <c r="E313" s="143"/>
      <c r="F313" s="144"/>
      <c r="G313" s="145">
        <f>SUM(G306:G312)</f>
        <v>18</v>
      </c>
      <c r="H313" s="146">
        <f>SUM(H306:H312)</f>
        <v>90.72</v>
      </c>
      <c r="I313" s="146">
        <f>SUM(I306:I312)</f>
        <v>6</v>
      </c>
      <c r="J313" s="130">
        <f t="array" ref="J313">IF(ISERROR(G313/I313),"",G313/I313)</f>
        <v>3</v>
      </c>
      <c r="K313" s="146">
        <f>SUM(K306:K312)</f>
        <v>0.81818181818181812</v>
      </c>
      <c r="L313" s="147"/>
      <c r="M313" s="150">
        <f>SUM(M306:M312)</f>
        <v>5.1818181818181817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7"/>
      <c r="D314" s="108">
        <v>3.65</v>
      </c>
      <c r="E314" s="108"/>
      <c r="F314" s="153"/>
      <c r="G314" s="128"/>
      <c r="H314" s="397">
        <f t="shared" ref="H314:H327" si="145">D314*G314</f>
        <v>0</v>
      </c>
      <c r="I314" s="129"/>
      <c r="J314" s="130" t="str">
        <f t="array" ref="J314">IF(ISERROR(G314/I314),"",G314/I314)</f>
        <v/>
      </c>
      <c r="K314" s="39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9"/>
      <c r="P314" s="389"/>
      <c r="Q314" s="389"/>
      <c r="R314" s="389"/>
      <c r="S314" s="389"/>
      <c r="T314" s="389"/>
      <c r="U314" s="389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7"/>
      <c r="D315" s="108">
        <v>6.58</v>
      </c>
      <c r="E315" s="108"/>
      <c r="F315" s="127"/>
      <c r="G315" s="128"/>
      <c r="H315" s="39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9"/>
      <c r="P315" s="389"/>
      <c r="Q315" s="389"/>
      <c r="R315" s="389"/>
      <c r="S315" s="389"/>
      <c r="T315" s="389"/>
      <c r="U315" s="389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387"/>
      <c r="D316" s="108">
        <v>7.8</v>
      </c>
      <c r="E316" s="108"/>
      <c r="F316" s="127"/>
      <c r="G316" s="128"/>
      <c r="H316" s="39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389"/>
      <c r="P316" s="389"/>
      <c r="Q316" s="389"/>
      <c r="R316" s="389"/>
      <c r="S316" s="389"/>
      <c r="T316" s="389"/>
      <c r="U316" s="389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87"/>
      <c r="D317" s="108">
        <v>4.4000000000000004</v>
      </c>
      <c r="E317" s="108"/>
      <c r="F317" s="127"/>
      <c r="G317" s="128"/>
      <c r="H317" s="39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389"/>
      <c r="P317" s="389"/>
      <c r="Q317" s="389"/>
      <c r="R317" s="389"/>
      <c r="S317" s="389"/>
      <c r="T317" s="389"/>
      <c r="U317" s="389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7"/>
      <c r="D318" s="108"/>
      <c r="E318" s="108"/>
      <c r="F318" s="127"/>
      <c r="G318" s="128"/>
      <c r="H318" s="39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9"/>
      <c r="P318" s="389"/>
      <c r="Q318" s="389"/>
      <c r="R318" s="389"/>
      <c r="S318" s="389"/>
      <c r="T318" s="389"/>
      <c r="U318" s="389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7" t="s">
        <v>239</v>
      </c>
      <c r="C319" s="387" t="s">
        <v>179</v>
      </c>
      <c r="D319" s="108">
        <v>6.04</v>
      </c>
      <c r="E319" s="108"/>
      <c r="F319" s="127"/>
      <c r="G319" s="128"/>
      <c r="H319" s="39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9"/>
      <c r="P319" s="389"/>
      <c r="Q319" s="389"/>
      <c r="R319" s="389"/>
      <c r="S319" s="389"/>
      <c r="T319" s="389"/>
      <c r="U319" s="389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7" t="s">
        <v>239</v>
      </c>
      <c r="C320" s="387" t="s">
        <v>186</v>
      </c>
      <c r="D320" s="108">
        <v>6.04</v>
      </c>
      <c r="E320" s="108"/>
      <c r="F320" s="127"/>
      <c r="G320" s="128"/>
      <c r="H320" s="39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7" t="s">
        <v>443</v>
      </c>
      <c r="C321" s="387" t="s">
        <v>179</v>
      </c>
      <c r="D321" s="108">
        <v>6</v>
      </c>
      <c r="E321" s="108"/>
      <c r="F321" s="127"/>
      <c r="G321" s="128"/>
      <c r="H321" s="397">
        <f t="shared" si="145"/>
        <v>0</v>
      </c>
      <c r="I321" s="129"/>
      <c r="J321" s="130"/>
      <c r="K321" s="131"/>
      <c r="L321" s="129"/>
      <c r="M321" s="109"/>
      <c r="N321" s="130"/>
      <c r="O321" s="389"/>
      <c r="P321" s="389"/>
      <c r="Q321" s="389"/>
      <c r="R321" s="389"/>
      <c r="S321" s="389"/>
      <c r="T321" s="389"/>
      <c r="U321" s="389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7" t="s">
        <v>443</v>
      </c>
      <c r="C322" s="387" t="s">
        <v>445</v>
      </c>
      <c r="D322" s="108">
        <v>6</v>
      </c>
      <c r="E322" s="108"/>
      <c r="F322" s="127"/>
      <c r="G322" s="128"/>
      <c r="H322" s="39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88" t="s">
        <v>240</v>
      </c>
      <c r="C323" s="126"/>
      <c r="D323" s="108">
        <v>7.3</v>
      </c>
      <c r="E323" s="108"/>
      <c r="F323" s="127"/>
      <c r="G323" s="128"/>
      <c r="H323" s="397">
        <f t="shared" si="145"/>
        <v>0</v>
      </c>
      <c r="I323" s="129"/>
      <c r="J323" s="130"/>
      <c r="K323" s="131"/>
      <c r="L323" s="129"/>
      <c r="M323" s="109"/>
      <c r="N323" s="130"/>
      <c r="O323" s="389"/>
      <c r="P323" s="389"/>
      <c r="Q323" s="389"/>
      <c r="R323" s="389"/>
      <c r="S323" s="389"/>
      <c r="T323" s="389"/>
      <c r="U323" s="389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88" t="s">
        <v>241</v>
      </c>
      <c r="C324" s="126"/>
      <c r="D324" s="108">
        <f>78*120/1000</f>
        <v>9.36</v>
      </c>
      <c r="E324" s="108"/>
      <c r="F324" s="127"/>
      <c r="G324" s="128"/>
      <c r="H324" s="39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9"/>
      <c r="P324" s="389"/>
      <c r="Q324" s="389"/>
      <c r="R324" s="389"/>
      <c r="S324" s="389"/>
      <c r="T324" s="389"/>
      <c r="U324" s="389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88" t="s">
        <v>242</v>
      </c>
      <c r="C325" s="126"/>
      <c r="D325" s="108">
        <v>4.5</v>
      </c>
      <c r="E325" s="108"/>
      <c r="F325" s="127"/>
      <c r="G325" s="128"/>
      <c r="H325" s="39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88" t="s">
        <v>243</v>
      </c>
      <c r="C326" s="126"/>
      <c r="D326" s="108">
        <v>4.5</v>
      </c>
      <c r="E326" s="108"/>
      <c r="F326" s="127"/>
      <c r="G326" s="128"/>
      <c r="H326" s="39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9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496" t="s">
        <v>244</v>
      </c>
      <c r="B328" s="497"/>
      <c r="C328" s="395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1518</v>
      </c>
      <c r="H329" s="154">
        <f>SUM(H196,H254,H289,H305,H313,H328)</f>
        <v>7635.72</v>
      </c>
      <c r="I329" s="154">
        <f>SUM(I196,I254,I289,I305,I313,I328)</f>
        <v>130</v>
      </c>
      <c r="J329" s="155">
        <f t="array" ref="J329">IF(ISERROR(G329/I329),"",G329/I329)</f>
        <v>11.676923076923076</v>
      </c>
      <c r="K329" s="154">
        <f>SUM(K196,K254,K289,K305,K313,K328)</f>
        <v>88.281757086999008</v>
      </c>
      <c r="L329" s="155">
        <f>IF(ISERROR(G329/K329),"",G329/K329)</f>
        <v>17.194945480118353</v>
      </c>
      <c r="M329" s="154">
        <f t="shared" ref="M329:AA329" si="157">SUM(M196,M254,M289,M305,M313,M328)</f>
        <v>41.718242913000978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394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394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394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394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394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394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394">
        <f>G329</f>
        <v>1518</v>
      </c>
      <c r="C336" s="472" t="s">
        <v>269</v>
      </c>
      <c r="D336" s="471"/>
      <c r="E336" s="462">
        <f>H329</f>
        <v>7635.72</v>
      </c>
      <c r="F336" s="462"/>
      <c r="G336" s="462" t="s">
        <v>270</v>
      </c>
      <c r="H336" s="462"/>
      <c r="I336" s="490">
        <f>L329</f>
        <v>17.194945480118353</v>
      </c>
      <c r="J336" s="490"/>
      <c r="K336" s="492" t="s">
        <v>271</v>
      </c>
      <c r="L336" s="492"/>
      <c r="M336" s="490">
        <f>J329</f>
        <v>11.676923076923076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394">
        <f>I329+C335</f>
        <v>132</v>
      </c>
      <c r="C337" s="469" t="s">
        <v>251</v>
      </c>
      <c r="D337" s="470"/>
      <c r="E337" s="487">
        <f>K329+I335</f>
        <v>118.28175708699901</v>
      </c>
      <c r="F337" s="487"/>
      <c r="G337" s="462" t="s">
        <v>274</v>
      </c>
      <c r="H337" s="462"/>
      <c r="I337" s="490">
        <f>B337-E337</f>
        <v>13.718242913000992</v>
      </c>
      <c r="J337" s="490"/>
      <c r="K337" s="492" t="s">
        <v>275</v>
      </c>
      <c r="L337" s="492"/>
      <c r="M337" s="493">
        <f>IF(ISERROR(I337/E337),"",I337/E337)</f>
        <v>0.1159793636047434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394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516</v>
      </c>
      <c r="H342" s="387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388" t="s">
        <v>178</v>
      </c>
      <c r="C343" s="126" t="s">
        <v>179</v>
      </c>
      <c r="D343" s="108">
        <v>5.03</v>
      </c>
      <c r="E343" s="108"/>
      <c r="F343" s="127"/>
      <c r="G343" s="128"/>
      <c r="H343" s="39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9"/>
      <c r="P343" s="389"/>
      <c r="Q343" s="389"/>
      <c r="R343" s="389"/>
      <c r="S343" s="389"/>
      <c r="T343" s="389"/>
      <c r="U343" s="389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9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9"/>
      <c r="P344" s="389"/>
      <c r="Q344" s="389"/>
      <c r="R344" s="389"/>
      <c r="S344" s="389"/>
      <c r="T344" s="389"/>
      <c r="U344" s="389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9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9"/>
      <c r="P345" s="389"/>
      <c r="Q345" s="389"/>
      <c r="R345" s="389"/>
      <c r="S345" s="389"/>
      <c r="T345" s="389"/>
      <c r="U345" s="389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9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9"/>
      <c r="P346" s="389"/>
      <c r="Q346" s="389"/>
      <c r="R346" s="389"/>
      <c r="S346" s="389"/>
      <c r="T346" s="389"/>
      <c r="U346" s="389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9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9"/>
      <c r="P347" s="389"/>
      <c r="Q347" s="389"/>
      <c r="R347" s="389"/>
      <c r="S347" s="389"/>
      <c r="T347" s="389"/>
      <c r="U347" s="389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9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9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9"/>
      <c r="P349" s="389"/>
      <c r="Q349" s="389"/>
      <c r="R349" s="389"/>
      <c r="S349" s="389"/>
      <c r="T349" s="389"/>
      <c r="U349" s="389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9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9"/>
      <c r="P350" s="389"/>
      <c r="Q350" s="389"/>
      <c r="R350" s="389"/>
      <c r="S350" s="389"/>
      <c r="T350" s="389"/>
      <c r="U350" s="389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97">
        <f t="shared" si="158"/>
        <v>0</v>
      </c>
      <c r="I351" s="39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9"/>
      <c r="P351" s="389"/>
      <c r="Q351" s="389"/>
      <c r="R351" s="389"/>
      <c r="S351" s="389"/>
      <c r="T351" s="389"/>
      <c r="U351" s="389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97">
        <f t="shared" si="158"/>
        <v>0</v>
      </c>
      <c r="I352" s="39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9"/>
      <c r="P352" s="389"/>
      <c r="Q352" s="389"/>
      <c r="R352" s="389"/>
      <c r="S352" s="389"/>
      <c r="T352" s="389"/>
      <c r="U352" s="389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97">
        <f t="shared" si="158"/>
        <v>0</v>
      </c>
      <c r="I353" s="397"/>
      <c r="J353" s="130"/>
      <c r="K353" s="131"/>
      <c r="L353" s="129"/>
      <c r="M353" s="109"/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97">
        <f t="shared" si="158"/>
        <v>0</v>
      </c>
      <c r="I354" s="397"/>
      <c r="J354" s="130"/>
      <c r="K354" s="131"/>
      <c r="L354" s="129"/>
      <c r="M354" s="109"/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9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9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9"/>
      <c r="P356" s="389"/>
      <c r="Q356" s="389"/>
      <c r="R356" s="389"/>
      <c r="S356" s="389"/>
      <c r="T356" s="389"/>
      <c r="U356" s="389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9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9"/>
      <c r="P357" s="389"/>
      <c r="Q357" s="389"/>
      <c r="R357" s="389"/>
      <c r="S357" s="389"/>
      <c r="T357" s="389"/>
      <c r="U357" s="389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7" t="s">
        <v>190</v>
      </c>
      <c r="D358" s="108">
        <v>4.8</v>
      </c>
      <c r="E358" s="108"/>
      <c r="F358" s="127"/>
      <c r="G358" s="128"/>
      <c r="H358" s="39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7" t="s">
        <v>187</v>
      </c>
      <c r="D359" s="108">
        <v>4.8</v>
      </c>
      <c r="E359" s="108"/>
      <c r="F359" s="127"/>
      <c r="G359" s="128"/>
      <c r="H359" s="39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7" t="s">
        <v>179</v>
      </c>
      <c r="D360" s="108">
        <v>4.8</v>
      </c>
      <c r="E360" s="108"/>
      <c r="F360" s="127"/>
      <c r="G360" s="128"/>
      <c r="H360" s="39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7" t="s">
        <v>199</v>
      </c>
      <c r="D361" s="108">
        <v>4.8</v>
      </c>
      <c r="E361" s="108"/>
      <c r="F361" s="127"/>
      <c r="G361" s="128"/>
      <c r="H361" s="39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9"/>
      <c r="P361" s="389"/>
      <c r="Q361" s="389"/>
      <c r="R361" s="389"/>
      <c r="S361" s="389"/>
      <c r="T361" s="389"/>
      <c r="U361" s="389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9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9"/>
      <c r="P362" s="389"/>
      <c r="Q362" s="389"/>
      <c r="R362" s="389"/>
      <c r="S362" s="389"/>
      <c r="T362" s="389"/>
      <c r="U362" s="389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9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395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88" t="s">
        <v>206</v>
      </c>
      <c r="C365" s="126" t="s">
        <v>199</v>
      </c>
      <c r="D365" s="108">
        <v>5.03</v>
      </c>
      <c r="E365" s="108"/>
      <c r="F365" s="127"/>
      <c r="G365" s="128"/>
      <c r="H365" s="39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92"/>
      <c r="P365" s="392"/>
      <c r="Q365" s="392"/>
      <c r="R365" s="392"/>
      <c r="S365" s="392"/>
      <c r="T365" s="392"/>
      <c r="U365" s="392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88" t="s">
        <v>431</v>
      </c>
      <c r="C366" s="187" t="s">
        <v>432</v>
      </c>
      <c r="D366" s="108">
        <v>5.03</v>
      </c>
      <c r="E366" s="108"/>
      <c r="F366" s="127"/>
      <c r="G366" s="128"/>
      <c r="H366" s="39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92"/>
      <c r="P366" s="392"/>
      <c r="Q366" s="392"/>
      <c r="R366" s="392"/>
      <c r="S366" s="392"/>
      <c r="T366" s="392"/>
      <c r="U366" s="39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88" t="s">
        <v>206</v>
      </c>
      <c r="C367" s="126" t="s">
        <v>186</v>
      </c>
      <c r="D367" s="108">
        <v>5.03</v>
      </c>
      <c r="E367" s="108"/>
      <c r="F367" s="127"/>
      <c r="G367" s="128"/>
      <c r="H367" s="39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92"/>
      <c r="P367" s="392"/>
      <c r="Q367" s="392"/>
      <c r="R367" s="392"/>
      <c r="S367" s="392"/>
      <c r="T367" s="392"/>
      <c r="U367" s="392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88" t="s">
        <v>206</v>
      </c>
      <c r="C368" s="126" t="s">
        <v>203</v>
      </c>
      <c r="D368" s="108">
        <v>5.03</v>
      </c>
      <c r="E368" s="108"/>
      <c r="F368" s="127"/>
      <c r="G368" s="128"/>
      <c r="H368" s="39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92"/>
      <c r="P368" s="392"/>
      <c r="Q368" s="392"/>
      <c r="R368" s="392"/>
      <c r="S368" s="392"/>
      <c r="T368" s="392"/>
      <c r="U368" s="392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88" t="s">
        <v>206</v>
      </c>
      <c r="C369" s="126" t="s">
        <v>207</v>
      </c>
      <c r="D369" s="108">
        <v>5.03</v>
      </c>
      <c r="E369" s="108"/>
      <c r="F369" s="127"/>
      <c r="G369" s="128"/>
      <c r="H369" s="39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92"/>
      <c r="P369" s="392"/>
      <c r="Q369" s="392"/>
      <c r="R369" s="392"/>
      <c r="S369" s="392"/>
      <c r="T369" s="392"/>
      <c r="U369" s="392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88" t="s">
        <v>414</v>
      </c>
      <c r="C370" s="187" t="s">
        <v>415</v>
      </c>
      <c r="D370" s="108"/>
      <c r="E370" s="108"/>
      <c r="F370" s="127"/>
      <c r="G370" s="128"/>
      <c r="H370" s="39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92"/>
      <c r="P370" s="392"/>
      <c r="Q370" s="392"/>
      <c r="R370" s="392"/>
      <c r="S370" s="392"/>
      <c r="T370" s="392"/>
      <c r="U370" s="39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88" t="s">
        <v>414</v>
      </c>
      <c r="C371" s="187" t="s">
        <v>416</v>
      </c>
      <c r="D371" s="108"/>
      <c r="E371" s="108"/>
      <c r="F371" s="127"/>
      <c r="G371" s="128"/>
      <c r="H371" s="39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92"/>
      <c r="P371" s="392"/>
      <c r="Q371" s="392"/>
      <c r="R371" s="392"/>
      <c r="S371" s="392"/>
      <c r="T371" s="392"/>
      <c r="U371" s="392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88" t="s">
        <v>414</v>
      </c>
      <c r="C372" s="187" t="s">
        <v>61</v>
      </c>
      <c r="D372" s="108"/>
      <c r="E372" s="108"/>
      <c r="F372" s="127"/>
      <c r="G372" s="128"/>
      <c r="H372" s="39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92"/>
      <c r="P372" s="392"/>
      <c r="Q372" s="392"/>
      <c r="R372" s="392"/>
      <c r="S372" s="392"/>
      <c r="T372" s="392"/>
      <c r="U372" s="39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88" t="s">
        <v>208</v>
      </c>
      <c r="C373" s="126" t="s">
        <v>179</v>
      </c>
      <c r="D373" s="108">
        <v>5.08</v>
      </c>
      <c r="E373" s="108"/>
      <c r="F373" s="127"/>
      <c r="G373" s="128"/>
      <c r="H373" s="39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92"/>
      <c r="P373" s="392"/>
      <c r="Q373" s="392"/>
      <c r="R373" s="392"/>
      <c r="S373" s="392"/>
      <c r="T373" s="392"/>
      <c r="U373" s="392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88" t="s">
        <v>208</v>
      </c>
      <c r="C374" s="126" t="s">
        <v>204</v>
      </c>
      <c r="D374" s="108">
        <v>5.08</v>
      </c>
      <c r="E374" s="108"/>
      <c r="F374" s="127"/>
      <c r="G374" s="128"/>
      <c r="H374" s="39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92"/>
      <c r="P374" s="392"/>
      <c r="Q374" s="392"/>
      <c r="R374" s="392"/>
      <c r="S374" s="392"/>
      <c r="T374" s="392"/>
      <c r="U374" s="392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88" t="s">
        <v>208</v>
      </c>
      <c r="C375" s="126" t="s">
        <v>205</v>
      </c>
      <c r="D375" s="108">
        <v>5.08</v>
      </c>
      <c r="E375" s="108"/>
      <c r="F375" s="127"/>
      <c r="G375" s="128"/>
      <c r="H375" s="39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92"/>
      <c r="P375" s="392"/>
      <c r="Q375" s="392"/>
      <c r="R375" s="392"/>
      <c r="S375" s="392"/>
      <c r="T375" s="392"/>
      <c r="U375" s="392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88" t="s">
        <v>208</v>
      </c>
      <c r="C376" s="126" t="s">
        <v>186</v>
      </c>
      <c r="D376" s="108">
        <v>5.08</v>
      </c>
      <c r="E376" s="108"/>
      <c r="F376" s="127"/>
      <c r="G376" s="128"/>
      <c r="H376" s="39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92"/>
      <c r="P376" s="392"/>
      <c r="Q376" s="392"/>
      <c r="R376" s="392"/>
      <c r="S376" s="392"/>
      <c r="T376" s="392"/>
      <c r="U376" s="392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88" t="s">
        <v>208</v>
      </c>
      <c r="C377" s="126" t="s">
        <v>203</v>
      </c>
      <c r="D377" s="108">
        <v>5.08</v>
      </c>
      <c r="E377" s="108"/>
      <c r="F377" s="127"/>
      <c r="G377" s="128"/>
      <c r="H377" s="39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92"/>
      <c r="P377" s="392"/>
      <c r="Q377" s="392"/>
      <c r="R377" s="392"/>
      <c r="S377" s="392"/>
      <c r="T377" s="392"/>
      <c r="U377" s="392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88" t="s">
        <v>208</v>
      </c>
      <c r="C378" s="126" t="s">
        <v>199</v>
      </c>
      <c r="D378" s="108">
        <v>5.08</v>
      </c>
      <c r="E378" s="108"/>
      <c r="F378" s="127"/>
      <c r="G378" s="128"/>
      <c r="H378" s="39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9"/>
      <c r="P378" s="389"/>
      <c r="Q378" s="389"/>
      <c r="R378" s="389"/>
      <c r="S378" s="389"/>
      <c r="T378" s="389"/>
      <c r="U378" s="3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88" t="s">
        <v>208</v>
      </c>
      <c r="C379" s="126" t="s">
        <v>187</v>
      </c>
      <c r="D379" s="108">
        <v>5.08</v>
      </c>
      <c r="E379" s="108"/>
      <c r="F379" s="127"/>
      <c r="G379" s="128"/>
      <c r="H379" s="39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2"/>
      <c r="P379" s="392"/>
      <c r="Q379" s="392"/>
      <c r="R379" s="392"/>
      <c r="S379" s="392"/>
      <c r="T379" s="392"/>
      <c r="U379" s="39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88" t="s">
        <v>208</v>
      </c>
      <c r="C380" s="126" t="s">
        <v>207</v>
      </c>
      <c r="D380" s="108">
        <v>5.08</v>
      </c>
      <c r="E380" s="108"/>
      <c r="F380" s="127"/>
      <c r="G380" s="128"/>
      <c r="H380" s="39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9"/>
      <c r="P380" s="389"/>
      <c r="Q380" s="389"/>
      <c r="R380" s="389"/>
      <c r="S380" s="389"/>
      <c r="T380" s="389"/>
      <c r="U380" s="3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88" t="s">
        <v>209</v>
      </c>
      <c r="C381" s="126" t="s">
        <v>194</v>
      </c>
      <c r="D381" s="108">
        <v>5.03</v>
      </c>
      <c r="E381" s="108"/>
      <c r="F381" s="127"/>
      <c r="G381" s="128"/>
      <c r="H381" s="39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92"/>
      <c r="P381" s="392"/>
      <c r="Q381" s="392"/>
      <c r="R381" s="392"/>
      <c r="S381" s="392"/>
      <c r="T381" s="392"/>
      <c r="U381" s="39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88" t="s">
        <v>209</v>
      </c>
      <c r="C382" s="126" t="s">
        <v>179</v>
      </c>
      <c r="D382" s="108">
        <v>5.03</v>
      </c>
      <c r="E382" s="108"/>
      <c r="F382" s="127"/>
      <c r="G382" s="128"/>
      <c r="H382" s="39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92"/>
      <c r="P382" s="392"/>
      <c r="Q382" s="392"/>
      <c r="R382" s="392"/>
      <c r="S382" s="392"/>
      <c r="T382" s="392"/>
      <c r="U382" s="392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88" t="s">
        <v>209</v>
      </c>
      <c r="C383" s="126" t="s">
        <v>195</v>
      </c>
      <c r="D383" s="108">
        <v>5.03</v>
      </c>
      <c r="E383" s="108"/>
      <c r="F383" s="127"/>
      <c r="G383" s="128"/>
      <c r="H383" s="39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92"/>
      <c r="P383" s="392"/>
      <c r="Q383" s="392"/>
      <c r="R383" s="392"/>
      <c r="S383" s="392"/>
      <c r="T383" s="392"/>
      <c r="U383" s="39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88" t="s">
        <v>209</v>
      </c>
      <c r="C384" s="126" t="s">
        <v>204</v>
      </c>
      <c r="D384" s="108">
        <v>5.03</v>
      </c>
      <c r="E384" s="108"/>
      <c r="F384" s="127"/>
      <c r="G384" s="128"/>
      <c r="H384" s="39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92"/>
      <c r="P384" s="392"/>
      <c r="Q384" s="392"/>
      <c r="R384" s="392"/>
      <c r="S384" s="392"/>
      <c r="T384" s="392"/>
      <c r="U384" s="39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88" t="s">
        <v>382</v>
      </c>
      <c r="C385" s="187" t="s">
        <v>383</v>
      </c>
      <c r="D385" s="108">
        <v>5.03</v>
      </c>
      <c r="E385" s="108"/>
      <c r="F385" s="127"/>
      <c r="G385" s="128"/>
      <c r="H385" s="39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92"/>
      <c r="P385" s="392"/>
      <c r="Q385" s="392"/>
      <c r="R385" s="392"/>
      <c r="S385" s="392"/>
      <c r="T385" s="392"/>
      <c r="U385" s="392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88" t="s">
        <v>382</v>
      </c>
      <c r="C386" s="187" t="s">
        <v>384</v>
      </c>
      <c r="D386" s="108">
        <v>5.03</v>
      </c>
      <c r="E386" s="108"/>
      <c r="F386" s="127"/>
      <c r="G386" s="128"/>
      <c r="H386" s="39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92"/>
      <c r="P386" s="392"/>
      <c r="Q386" s="392"/>
      <c r="R386" s="392"/>
      <c r="S386" s="392"/>
      <c r="T386" s="392"/>
      <c r="U386" s="392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88" t="s">
        <v>382</v>
      </c>
      <c r="C387" s="187" t="s">
        <v>389</v>
      </c>
      <c r="D387" s="108">
        <v>5.03</v>
      </c>
      <c r="E387" s="108"/>
      <c r="F387" s="127"/>
      <c r="G387" s="128"/>
      <c r="H387" s="39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92"/>
      <c r="P387" s="392"/>
      <c r="Q387" s="392"/>
      <c r="R387" s="392"/>
      <c r="S387" s="392"/>
      <c r="T387" s="392"/>
      <c r="U387" s="392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88" t="s">
        <v>382</v>
      </c>
      <c r="C388" s="187" t="s">
        <v>391</v>
      </c>
      <c r="D388" s="108">
        <v>5.03</v>
      </c>
      <c r="E388" s="108"/>
      <c r="F388" s="127"/>
      <c r="G388" s="128"/>
      <c r="H388" s="39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92"/>
      <c r="P388" s="392"/>
      <c r="Q388" s="392"/>
      <c r="R388" s="392"/>
      <c r="S388" s="392"/>
      <c r="T388" s="392"/>
      <c r="U388" s="392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88" t="s">
        <v>418</v>
      </c>
      <c r="C389" s="187" t="s">
        <v>364</v>
      </c>
      <c r="D389" s="108">
        <v>5.03</v>
      </c>
      <c r="E389" s="108"/>
      <c r="F389" s="127"/>
      <c r="G389" s="128"/>
      <c r="H389" s="39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92"/>
      <c r="P389" s="392"/>
      <c r="Q389" s="392"/>
      <c r="R389" s="392"/>
      <c r="S389" s="392"/>
      <c r="T389" s="392"/>
      <c r="U389" s="39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88" t="s">
        <v>418</v>
      </c>
      <c r="C390" s="187" t="s">
        <v>365</v>
      </c>
      <c r="D390" s="108">
        <v>5.03</v>
      </c>
      <c r="E390" s="108"/>
      <c r="F390" s="127"/>
      <c r="G390" s="128"/>
      <c r="H390" s="39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92"/>
      <c r="P390" s="392"/>
      <c r="Q390" s="392"/>
      <c r="R390" s="392"/>
      <c r="S390" s="392"/>
      <c r="T390" s="392"/>
      <c r="U390" s="39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88" t="s">
        <v>418</v>
      </c>
      <c r="C391" s="187" t="s">
        <v>366</v>
      </c>
      <c r="D391" s="108">
        <v>5.03</v>
      </c>
      <c r="E391" s="108"/>
      <c r="F391" s="127"/>
      <c r="G391" s="128"/>
      <c r="H391" s="39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92"/>
      <c r="P391" s="392"/>
      <c r="Q391" s="392"/>
      <c r="R391" s="392"/>
      <c r="S391" s="392"/>
      <c r="T391" s="392"/>
      <c r="U391" s="39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88" t="s">
        <v>418</v>
      </c>
      <c r="C392" s="187" t="s">
        <v>367</v>
      </c>
      <c r="D392" s="108">
        <v>5.03</v>
      </c>
      <c r="E392" s="108"/>
      <c r="F392" s="127"/>
      <c r="G392" s="128"/>
      <c r="H392" s="39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92"/>
      <c r="P392" s="392"/>
      <c r="Q392" s="392"/>
      <c r="R392" s="392"/>
      <c r="S392" s="392"/>
      <c r="T392" s="392"/>
      <c r="U392" s="39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9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9"/>
      <c r="P393" s="389"/>
      <c r="Q393" s="389"/>
      <c r="R393" s="389"/>
      <c r="S393" s="389"/>
      <c r="T393" s="389"/>
      <c r="U393" s="389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9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9"/>
      <c r="P394" s="389"/>
      <c r="Q394" s="389"/>
      <c r="R394" s="389"/>
      <c r="S394" s="389"/>
      <c r="T394" s="389"/>
      <c r="U394" s="389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9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9"/>
      <c r="P395" s="389"/>
      <c r="Q395" s="389"/>
      <c r="R395" s="389"/>
      <c r="S395" s="389"/>
      <c r="T395" s="389"/>
      <c r="U395" s="389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9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9"/>
      <c r="P396" s="389"/>
      <c r="Q396" s="389"/>
      <c r="R396" s="389"/>
      <c r="S396" s="389"/>
      <c r="T396" s="389"/>
      <c r="U396" s="389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9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9"/>
      <c r="P397" s="389"/>
      <c r="Q397" s="389"/>
      <c r="R397" s="389"/>
      <c r="S397" s="389"/>
      <c r="T397" s="389"/>
      <c r="U397" s="389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9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9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9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9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9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433</v>
      </c>
      <c r="C403" s="187" t="s">
        <v>432</v>
      </c>
      <c r="D403" s="108">
        <v>50.3</v>
      </c>
      <c r="E403" s="108"/>
      <c r="F403" s="127"/>
      <c r="G403" s="128"/>
      <c r="H403" s="39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9"/>
      <c r="P403" s="389"/>
      <c r="Q403" s="389"/>
      <c r="R403" s="389"/>
      <c r="S403" s="389"/>
      <c r="T403" s="389"/>
      <c r="U403" s="389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9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9"/>
      <c r="P404" s="389"/>
      <c r="Q404" s="389"/>
      <c r="R404" s="389"/>
      <c r="S404" s="389"/>
      <c r="T404" s="389"/>
      <c r="U404" s="389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9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9"/>
      <c r="P405" s="389"/>
      <c r="Q405" s="389"/>
      <c r="R405" s="389"/>
      <c r="S405" s="389"/>
      <c r="T405" s="389"/>
      <c r="U405" s="389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9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97">
        <f t="shared" si="171"/>
        <v>0</v>
      </c>
      <c r="I407" s="129"/>
      <c r="J407" s="130"/>
      <c r="K407" s="131"/>
      <c r="L407" s="129"/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9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9"/>
      <c r="P408" s="389"/>
      <c r="Q408" s="389"/>
      <c r="R408" s="389"/>
      <c r="S408" s="389"/>
      <c r="T408" s="389"/>
      <c r="U408" s="389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9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9"/>
      <c r="P409" s="389"/>
      <c r="Q409" s="389"/>
      <c r="R409" s="389"/>
      <c r="S409" s="389"/>
      <c r="T409" s="389"/>
      <c r="U409" s="389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9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9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9"/>
      <c r="P411" s="389"/>
      <c r="Q411" s="389"/>
      <c r="R411" s="389"/>
      <c r="S411" s="389"/>
      <c r="T411" s="389"/>
      <c r="U411" s="389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9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9"/>
      <c r="P412" s="389"/>
      <c r="Q412" s="389"/>
      <c r="R412" s="389"/>
      <c r="S412" s="389"/>
      <c r="T412" s="389"/>
      <c r="U412" s="389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9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9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9"/>
      <c r="P414" s="389"/>
      <c r="Q414" s="389"/>
      <c r="R414" s="389"/>
      <c r="S414" s="389"/>
      <c r="T414" s="389"/>
      <c r="U414" s="389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9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9"/>
      <c r="P415" s="389"/>
      <c r="Q415" s="389"/>
      <c r="R415" s="389"/>
      <c r="S415" s="389"/>
      <c r="T415" s="389"/>
      <c r="U415" s="389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9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9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9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9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9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9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395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88" t="s">
        <v>217</v>
      </c>
      <c r="C423" s="126" t="s">
        <v>179</v>
      </c>
      <c r="D423" s="108">
        <v>5.03</v>
      </c>
      <c r="E423" s="108"/>
      <c r="F423" s="127"/>
      <c r="G423" s="128"/>
      <c r="H423" s="397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9"/>
      <c r="P423" s="389"/>
      <c r="Q423" s="389"/>
      <c r="R423" s="389"/>
      <c r="S423" s="389"/>
      <c r="T423" s="389"/>
      <c r="U423" s="389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88" t="s">
        <v>217</v>
      </c>
      <c r="C424" s="126" t="s">
        <v>186</v>
      </c>
      <c r="D424" s="108">
        <v>5.03</v>
      </c>
      <c r="E424" s="108"/>
      <c r="F424" s="127"/>
      <c r="G424" s="128"/>
      <c r="H424" s="397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9"/>
      <c r="P424" s="389"/>
      <c r="Q424" s="389"/>
      <c r="R424" s="389"/>
      <c r="S424" s="389"/>
      <c r="T424" s="389"/>
      <c r="U424" s="389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88" t="s">
        <v>217</v>
      </c>
      <c r="C425" s="126" t="s">
        <v>204</v>
      </c>
      <c r="D425" s="108">
        <v>5.03</v>
      </c>
      <c r="E425" s="108"/>
      <c r="F425" s="127"/>
      <c r="G425" s="128"/>
      <c r="H425" s="39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9"/>
      <c r="P425" s="389"/>
      <c r="Q425" s="389"/>
      <c r="R425" s="389"/>
      <c r="S425" s="389"/>
      <c r="T425" s="389"/>
      <c r="U425" s="389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97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9"/>
      <c r="P426" s="389"/>
      <c r="Q426" s="389"/>
      <c r="R426" s="389"/>
      <c r="S426" s="389"/>
      <c r="T426" s="389"/>
      <c r="U426" s="389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97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9"/>
      <c r="P427" s="389"/>
      <c r="Q427" s="389"/>
      <c r="R427" s="389"/>
      <c r="S427" s="389"/>
      <c r="T427" s="389"/>
      <c r="U427" s="389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9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9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9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9"/>
      <c r="P430" s="389"/>
      <c r="Q430" s="389"/>
      <c r="R430" s="389"/>
      <c r="S430" s="389"/>
      <c r="T430" s="389"/>
      <c r="U430" s="389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9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9"/>
      <c r="P431" s="389"/>
      <c r="Q431" s="389"/>
      <c r="R431" s="389"/>
      <c r="S431" s="389"/>
      <c r="T431" s="389"/>
      <c r="U431" s="389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9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9"/>
      <c r="P432" s="389"/>
      <c r="Q432" s="389"/>
      <c r="R432" s="389"/>
      <c r="S432" s="389"/>
      <c r="T432" s="389"/>
      <c r="U432" s="389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9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9"/>
      <c r="P433" s="389"/>
      <c r="Q433" s="389"/>
      <c r="R433" s="389"/>
      <c r="S433" s="389"/>
      <c r="T433" s="389"/>
      <c r="U433" s="389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9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9"/>
      <c r="P434" s="389"/>
      <c r="Q434" s="389"/>
      <c r="R434" s="389"/>
      <c r="S434" s="389"/>
      <c r="T434" s="389"/>
      <c r="U434" s="389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9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9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9"/>
      <c r="P436" s="389"/>
      <c r="Q436" s="389"/>
      <c r="R436" s="389"/>
      <c r="S436" s="389"/>
      <c r="T436" s="389"/>
      <c r="U436" s="389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9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9"/>
      <c r="P437" s="389"/>
      <c r="Q437" s="389"/>
      <c r="R437" s="389"/>
      <c r="S437" s="389"/>
      <c r="T437" s="389"/>
      <c r="U437" s="389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9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9"/>
      <c r="P438" s="389"/>
      <c r="Q438" s="389"/>
      <c r="R438" s="389"/>
      <c r="S438" s="389"/>
      <c r="T438" s="389"/>
      <c r="U438" s="389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88" t="s">
        <v>222</v>
      </c>
      <c r="C439" s="126" t="s">
        <v>181</v>
      </c>
      <c r="D439" s="108">
        <v>9.36</v>
      </c>
      <c r="E439" s="108"/>
      <c r="F439" s="127"/>
      <c r="G439" s="128"/>
      <c r="H439" s="39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88" t="s">
        <v>222</v>
      </c>
      <c r="C440" s="126" t="s">
        <v>179</v>
      </c>
      <c r="D440" s="108">
        <v>9.36</v>
      </c>
      <c r="E440" s="108"/>
      <c r="F440" s="127"/>
      <c r="G440" s="128"/>
      <c r="H440" s="39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88" t="s">
        <v>222</v>
      </c>
      <c r="C441" s="126" t="s">
        <v>221</v>
      </c>
      <c r="D441" s="108">
        <v>9.36</v>
      </c>
      <c r="E441" s="108"/>
      <c r="F441" s="127"/>
      <c r="G441" s="128"/>
      <c r="H441" s="39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88" t="s">
        <v>222</v>
      </c>
      <c r="C442" s="126" t="s">
        <v>186</v>
      </c>
      <c r="D442" s="108">
        <v>9.36</v>
      </c>
      <c r="E442" s="108"/>
      <c r="F442" s="127"/>
      <c r="G442" s="128"/>
      <c r="H442" s="39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88" t="s">
        <v>393</v>
      </c>
      <c r="C443" s="187" t="s">
        <v>395</v>
      </c>
      <c r="D443" s="108">
        <v>5</v>
      </c>
      <c r="E443" s="108"/>
      <c r="F443" s="127"/>
      <c r="G443" s="128"/>
      <c r="H443" s="39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9"/>
      <c r="P443" s="389"/>
      <c r="Q443" s="389"/>
      <c r="R443" s="389"/>
      <c r="S443" s="389"/>
      <c r="T443" s="389"/>
      <c r="U443" s="389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88" t="s">
        <v>393</v>
      </c>
      <c r="C444" s="187" t="s">
        <v>402</v>
      </c>
      <c r="D444" s="108">
        <v>5</v>
      </c>
      <c r="E444" s="108"/>
      <c r="F444" s="127"/>
      <c r="G444" s="128"/>
      <c r="H444" s="39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9"/>
      <c r="P444" s="389"/>
      <c r="Q444" s="389"/>
      <c r="R444" s="389"/>
      <c r="S444" s="389"/>
      <c r="T444" s="389"/>
      <c r="U444" s="389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88" t="s">
        <v>404</v>
      </c>
      <c r="C445" s="187" t="s">
        <v>405</v>
      </c>
      <c r="D445" s="108">
        <v>5</v>
      </c>
      <c r="E445" s="108"/>
      <c r="F445" s="127"/>
      <c r="G445" s="128"/>
      <c r="H445" s="39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9"/>
      <c r="P445" s="389"/>
      <c r="Q445" s="389"/>
      <c r="R445" s="389"/>
      <c r="S445" s="389"/>
      <c r="T445" s="389"/>
      <c r="U445" s="389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88" t="s">
        <v>342</v>
      </c>
      <c r="C446" s="187" t="s">
        <v>372</v>
      </c>
      <c r="D446" s="108">
        <v>5</v>
      </c>
      <c r="E446" s="108"/>
      <c r="F446" s="127"/>
      <c r="G446" s="128"/>
      <c r="H446" s="39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9"/>
      <c r="P446" s="389"/>
      <c r="Q446" s="389"/>
      <c r="R446" s="389"/>
      <c r="S446" s="389"/>
      <c r="T446" s="389"/>
      <c r="U446" s="389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88" t="s">
        <v>343</v>
      </c>
      <c r="C447" s="126" t="s">
        <v>345</v>
      </c>
      <c r="D447" s="108">
        <v>5</v>
      </c>
      <c r="E447" s="108"/>
      <c r="F447" s="127"/>
      <c r="G447" s="128"/>
      <c r="H447" s="39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88" t="s">
        <v>343</v>
      </c>
      <c r="C448" s="126" t="s">
        <v>347</v>
      </c>
      <c r="D448" s="108">
        <v>5</v>
      </c>
      <c r="E448" s="108"/>
      <c r="F448" s="127"/>
      <c r="G448" s="128"/>
      <c r="H448" s="39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9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9"/>
      <c r="P449" s="389"/>
      <c r="Q449" s="389"/>
      <c r="R449" s="389"/>
      <c r="S449" s="389"/>
      <c r="T449" s="389"/>
      <c r="U449" s="389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9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9"/>
      <c r="P450" s="389"/>
      <c r="Q450" s="389"/>
      <c r="R450" s="389"/>
      <c r="S450" s="389"/>
      <c r="T450" s="389"/>
      <c r="U450" s="389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39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9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9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9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9"/>
      <c r="P454" s="389"/>
      <c r="Q454" s="389"/>
      <c r="R454" s="389"/>
      <c r="S454" s="389"/>
      <c r="T454" s="389"/>
      <c r="U454" s="389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9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9"/>
      <c r="P455" s="389"/>
      <c r="Q455" s="389"/>
      <c r="R455" s="389"/>
      <c r="S455" s="389"/>
      <c r="T455" s="389"/>
      <c r="U455" s="389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97">
        <f t="shared" si="196"/>
        <v>0</v>
      </c>
      <c r="I456" s="129"/>
      <c r="J456" s="130" t="str">
        <f t="array" ref="J456">IF(ISERROR(G456/I456),"",G456/I456)</f>
        <v/>
      </c>
      <c r="K456" s="39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496" t="s">
        <v>224</v>
      </c>
      <c r="B457" s="497"/>
      <c r="C457" s="395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9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9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9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9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93" t="s">
        <v>203</v>
      </c>
      <c r="D462" s="108">
        <v>5.03</v>
      </c>
      <c r="E462" s="108"/>
      <c r="F462" s="127"/>
      <c r="G462" s="128"/>
      <c r="H462" s="39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9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9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93" t="s">
        <v>228</v>
      </c>
      <c r="D465" s="108">
        <v>5.03</v>
      </c>
      <c r="E465" s="108"/>
      <c r="F465" s="127"/>
      <c r="G465" s="128"/>
      <c r="H465" s="39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93" t="s">
        <v>212</v>
      </c>
      <c r="D466" s="108">
        <v>5.03</v>
      </c>
      <c r="E466" s="108"/>
      <c r="F466" s="127"/>
      <c r="G466" s="128"/>
      <c r="H466" s="39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93" t="s">
        <v>203</v>
      </c>
      <c r="D467" s="108">
        <v>5.03</v>
      </c>
      <c r="E467" s="108"/>
      <c r="F467" s="127"/>
      <c r="G467" s="128"/>
      <c r="H467" s="39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93" t="s">
        <v>186</v>
      </c>
      <c r="D468" s="108">
        <v>5.03</v>
      </c>
      <c r="E468" s="108"/>
      <c r="F468" s="127"/>
      <c r="G468" s="128"/>
      <c r="H468" s="39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93" t="s">
        <v>228</v>
      </c>
      <c r="D469" s="108">
        <v>5.03</v>
      </c>
      <c r="E469" s="108"/>
      <c r="F469" s="127"/>
      <c r="G469" s="128"/>
      <c r="H469" s="39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93" t="s">
        <v>199</v>
      </c>
      <c r="D470" s="108">
        <v>5.03</v>
      </c>
      <c r="E470" s="108"/>
      <c r="F470" s="127"/>
      <c r="G470" s="128"/>
      <c r="H470" s="39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9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9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395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9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9"/>
      <c r="P474" s="389"/>
      <c r="Q474" s="389"/>
      <c r="R474" s="389"/>
      <c r="S474" s="389"/>
      <c r="T474" s="389"/>
      <c r="U474" s="389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9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9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9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9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97">
        <f t="shared" si="215"/>
        <v>0</v>
      </c>
      <c r="I479" s="129"/>
      <c r="J479" s="130"/>
      <c r="K479" s="131"/>
      <c r="L479" s="129"/>
      <c r="M479" s="109"/>
      <c r="N479" s="130"/>
      <c r="O479" s="389"/>
      <c r="P479" s="389"/>
      <c r="Q479" s="389"/>
      <c r="R479" s="389"/>
      <c r="S479" s="389"/>
      <c r="T479" s="389"/>
      <c r="U479" s="389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9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395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7"/>
      <c r="D482" s="108">
        <v>3.65</v>
      </c>
      <c r="E482" s="108"/>
      <c r="F482" s="153"/>
      <c r="G482" s="128"/>
      <c r="H482" s="397">
        <f t="shared" ref="H482:H496" si="223">D482*G482</f>
        <v>0</v>
      </c>
      <c r="I482" s="129"/>
      <c r="J482" s="130" t="str">
        <f t="array" ref="J482">IF(ISERROR(G482/I482),"",G482/I482)</f>
        <v/>
      </c>
      <c r="K482" s="39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9"/>
      <c r="P482" s="389"/>
      <c r="Q482" s="389"/>
      <c r="R482" s="389"/>
      <c r="S482" s="389"/>
      <c r="T482" s="389"/>
      <c r="U482" s="389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7"/>
      <c r="D483" s="108">
        <v>6.58</v>
      </c>
      <c r="E483" s="108"/>
      <c r="F483" s="127"/>
      <c r="G483" s="128"/>
      <c r="H483" s="39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7"/>
      <c r="D484" s="108">
        <v>7.8</v>
      </c>
      <c r="E484" s="108"/>
      <c r="F484" s="127"/>
      <c r="G484" s="128"/>
      <c r="H484" s="39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7"/>
      <c r="D485" s="108">
        <v>4.4000000000000004</v>
      </c>
      <c r="E485" s="108"/>
      <c r="F485" s="127"/>
      <c r="G485" s="128"/>
      <c r="H485" s="39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9"/>
      <c r="P485" s="389"/>
      <c r="Q485" s="389"/>
      <c r="R485" s="389"/>
      <c r="S485" s="389"/>
      <c r="T485" s="389"/>
      <c r="U485" s="389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97">
        <f t="shared" si="223"/>
        <v>0</v>
      </c>
      <c r="I486" s="129"/>
      <c r="J486" s="130"/>
      <c r="K486" s="131"/>
      <c r="L486" s="129"/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7"/>
      <c r="D487" s="108"/>
      <c r="E487" s="108"/>
      <c r="F487" s="127"/>
      <c r="G487" s="128"/>
      <c r="H487" s="39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7" t="s">
        <v>239</v>
      </c>
      <c r="C488" s="387" t="s">
        <v>179</v>
      </c>
      <c r="D488" s="108">
        <v>6.04</v>
      </c>
      <c r="E488" s="108"/>
      <c r="F488" s="127"/>
      <c r="G488" s="128"/>
      <c r="H488" s="39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7" t="s">
        <v>239</v>
      </c>
      <c r="C489" s="387" t="s">
        <v>186</v>
      </c>
      <c r="D489" s="108">
        <v>6.04</v>
      </c>
      <c r="E489" s="108"/>
      <c r="F489" s="127"/>
      <c r="G489" s="128"/>
      <c r="H489" s="39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7" t="s">
        <v>443</v>
      </c>
      <c r="C490" s="387" t="s">
        <v>179</v>
      </c>
      <c r="D490" s="108"/>
      <c r="E490" s="108"/>
      <c r="F490" s="127"/>
      <c r="G490" s="128"/>
      <c r="H490" s="397">
        <f t="shared" si="223"/>
        <v>0</v>
      </c>
      <c r="I490" s="129"/>
      <c r="J490" s="130"/>
      <c r="K490" s="131"/>
      <c r="L490" s="129"/>
      <c r="M490" s="109"/>
      <c r="N490" s="130"/>
      <c r="O490" s="389"/>
      <c r="P490" s="389"/>
      <c r="Q490" s="389"/>
      <c r="R490" s="389"/>
      <c r="S490" s="389"/>
      <c r="T490" s="389"/>
      <c r="U490" s="389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7" t="s">
        <v>443</v>
      </c>
      <c r="C491" s="387" t="s">
        <v>186</v>
      </c>
      <c r="D491" s="108"/>
      <c r="E491" s="108"/>
      <c r="F491" s="127"/>
      <c r="G491" s="128"/>
      <c r="H491" s="397">
        <f t="shared" si="223"/>
        <v>0</v>
      </c>
      <c r="I491" s="129"/>
      <c r="J491" s="130"/>
      <c r="K491" s="131"/>
      <c r="L491" s="129"/>
      <c r="M491" s="109"/>
      <c r="N491" s="130"/>
      <c r="O491" s="389"/>
      <c r="P491" s="389"/>
      <c r="Q491" s="389"/>
      <c r="R491" s="389"/>
      <c r="S491" s="389"/>
      <c r="T491" s="389"/>
      <c r="U491" s="389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88" t="s">
        <v>240</v>
      </c>
      <c r="C492" s="126"/>
      <c r="D492" s="108">
        <v>7.3</v>
      </c>
      <c r="E492" s="108"/>
      <c r="F492" s="127"/>
      <c r="G492" s="128"/>
      <c r="H492" s="39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9"/>
      <c r="P492" s="389"/>
      <c r="Q492" s="389"/>
      <c r="R492" s="389"/>
      <c r="S492" s="389"/>
      <c r="T492" s="389"/>
      <c r="U492" s="389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88" t="s">
        <v>241</v>
      </c>
      <c r="C493" s="126"/>
      <c r="D493" s="108">
        <f>78*120/1000</f>
        <v>9.36</v>
      </c>
      <c r="E493" s="108"/>
      <c r="F493" s="127"/>
      <c r="G493" s="128"/>
      <c r="H493" s="397">
        <f t="shared" si="223"/>
        <v>0</v>
      </c>
      <c r="I493" s="129"/>
      <c r="J493" s="130"/>
      <c r="K493" s="131"/>
      <c r="L493" s="129"/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88" t="s">
        <v>242</v>
      </c>
      <c r="C494" s="126"/>
      <c r="D494" s="108">
        <v>4.5</v>
      </c>
      <c r="E494" s="108"/>
      <c r="F494" s="127"/>
      <c r="G494" s="128"/>
      <c r="H494" s="397">
        <f t="shared" si="223"/>
        <v>0</v>
      </c>
      <c r="I494" s="129"/>
      <c r="J494" s="130"/>
      <c r="K494" s="131"/>
      <c r="L494" s="129"/>
      <c r="M494" s="109"/>
      <c r="N494" s="130"/>
      <c r="O494" s="389"/>
      <c r="P494" s="389"/>
      <c r="Q494" s="389"/>
      <c r="R494" s="389"/>
      <c r="S494" s="389"/>
      <c r="T494" s="389"/>
      <c r="U494" s="389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88" t="s">
        <v>243</v>
      </c>
      <c r="C495" s="126"/>
      <c r="D495" s="108">
        <v>4.5</v>
      </c>
      <c r="E495" s="108"/>
      <c r="F495" s="127"/>
      <c r="G495" s="128"/>
      <c r="H495" s="397">
        <f t="shared" si="223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88"/>
      <c r="C496" s="126"/>
      <c r="D496" s="108"/>
      <c r="E496" s="108"/>
      <c r="F496" s="127"/>
      <c r="G496" s="128"/>
      <c r="H496" s="397">
        <f t="shared" si="223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395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394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394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394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394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394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394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394">
        <f>G498</f>
        <v>0</v>
      </c>
      <c r="C505" s="472" t="s">
        <v>269</v>
      </c>
      <c r="D505" s="471"/>
      <c r="E505" s="462">
        <f>H498</f>
        <v>0</v>
      </c>
      <c r="F505" s="462"/>
      <c r="G505" s="462" t="s">
        <v>270</v>
      </c>
      <c r="H505" s="462"/>
      <c r="I505" s="490" t="str">
        <f>L498</f>
        <v/>
      </c>
      <c r="J505" s="490"/>
      <c r="K505" s="492" t="s">
        <v>271</v>
      </c>
      <c r="L505" s="492"/>
      <c r="M505" s="490" t="str">
        <f>J498</f>
        <v/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394">
        <f>I498+C504</f>
        <v>1</v>
      </c>
      <c r="C506" s="469" t="s">
        <v>251</v>
      </c>
      <c r="D506" s="470"/>
      <c r="E506" s="487">
        <f>K498+I504</f>
        <v>11</v>
      </c>
      <c r="F506" s="487"/>
      <c r="G506" s="462" t="s">
        <v>274</v>
      </c>
      <c r="H506" s="462"/>
      <c r="I506" s="490">
        <f>B506-E506</f>
        <v>-10</v>
      </c>
      <c r="J506" s="490"/>
      <c r="K506" s="492" t="s">
        <v>275</v>
      </c>
      <c r="L506" s="492"/>
      <c r="M506" s="493">
        <f>IF(ISERROR(I506/E506),"",I506/E506)</f>
        <v>-0.90909090909090906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394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 t="str">
        <f t="array" ref="M507">IF(ISERROR(I507/B505),"",I507/B505)</f>
        <v/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396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2970</v>
      </c>
      <c r="D510" s="485"/>
      <c r="E510" s="475" t="s">
        <v>269</v>
      </c>
      <c r="F510" s="475"/>
      <c r="G510" s="487">
        <f>SUM(E168,E336,E505)</f>
        <v>14936.740000000002</v>
      </c>
      <c r="H510" s="487"/>
      <c r="I510" s="462" t="s">
        <v>270</v>
      </c>
      <c r="J510" s="475"/>
      <c r="K510" s="484">
        <f>IF(ISERROR(C510/G511),"",C510/G511)</f>
        <v>10.909744285258794</v>
      </c>
      <c r="L510" s="485"/>
      <c r="M510" s="462" t="s">
        <v>271</v>
      </c>
      <c r="N510" s="462"/>
      <c r="O510" s="463">
        <f t="array" ref="O510">IF(ISERROR(C510/C511),"",C510/C511)</f>
        <v>12.375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240</v>
      </c>
      <c r="D511" s="485"/>
      <c r="E511" s="462" t="s">
        <v>251</v>
      </c>
      <c r="F511" s="462"/>
      <c r="G511" s="487">
        <f>SUM(E169,E337,E506)</f>
        <v>272.23369515755314</v>
      </c>
      <c r="H511" s="487"/>
      <c r="I511" s="469" t="s">
        <v>274</v>
      </c>
      <c r="J511" s="470"/>
      <c r="K511" s="472">
        <f>C511-G511</f>
        <v>-32.233695157553143</v>
      </c>
      <c r="L511" s="471"/>
      <c r="M511" s="472" t="s">
        <v>275</v>
      </c>
      <c r="N511" s="471"/>
      <c r="O511" s="476">
        <f>IF(ISERROR(K511/C511),"",K511/C511)</f>
        <v>-0.13430706315647142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96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1154</v>
      </c>
      <c r="D515" s="470"/>
      <c r="E515" s="465">
        <f>IF(ISERROR(C515/C521),"",C515/C521)</f>
        <v>0.38855218855218854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0</v>
      </c>
      <c r="D516" s="470"/>
      <c r="E516" s="465">
        <f>IF(ISERROR(C516/C521),"",C516/C521)</f>
        <v>0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1557</v>
      </c>
      <c r="D517" s="470"/>
      <c r="E517" s="465">
        <f>IF(ISERROR(C517/C521),"",C517/C521)</f>
        <v>0.52424242424242429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79</v>
      </c>
      <c r="D519" s="470"/>
      <c r="E519" s="465">
        <f>IF(ISERROR(C519/C521),"",C519/C521)</f>
        <v>2.6599326599326598E-2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180</v>
      </c>
      <c r="D520" s="470"/>
      <c r="E520" s="465">
        <f>IF(ISERROR(C520/C521),"",C520/C521)</f>
        <v>6.0606060606060608E-2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2970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387" t="s">
        <v>309</v>
      </c>
      <c r="D523" s="387" t="s">
        <v>310</v>
      </c>
      <c r="E523" s="387" t="s">
        <v>311</v>
      </c>
      <c r="F523" s="387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9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97" t="s">
        <v>322</v>
      </c>
      <c r="Q523" s="129" t="s">
        <v>323</v>
      </c>
      <c r="R523" s="109" t="s">
        <v>324</v>
      </c>
      <c r="S523" s="387" t="s">
        <v>325</v>
      </c>
      <c r="T523" s="387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390">
        <f t="array" ref="S524">IF(ISERROR(Q524/J524),"",Q524/J524)</f>
        <v>1</v>
      </c>
      <c r="T524" s="390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390">
        <f t="array" ref="S525">IF(ISERROR(Q525/J525),"",Q525/J525)</f>
        <v>1</v>
      </c>
      <c r="T525" s="390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10"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390">
        <f t="array" ref="S526">IF(ISERROR(Q526/J526),"",Q526/J526)</f>
        <v>1</v>
      </c>
      <c r="T526" s="390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71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71</v>
      </c>
      <c r="R527" s="114">
        <f>SUM(R524:R526)</f>
        <v>781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19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398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customHeight="1">
      <c r="A7" s="301">
        <v>30100030</v>
      </c>
      <c r="B7" s="400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9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401"/>
      <c r="P7" s="401"/>
      <c r="Q7" s="401"/>
      <c r="R7" s="401"/>
      <c r="S7" s="401"/>
      <c r="T7" s="401"/>
      <c r="U7" s="401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01"/>
      <c r="Q8" s="401"/>
      <c r="R8" s="401"/>
      <c r="S8" s="401"/>
      <c r="T8" s="401"/>
      <c r="U8" s="40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1"/>
      <c r="P9" s="401"/>
      <c r="Q9" s="401"/>
      <c r="R9" s="401"/>
      <c r="S9" s="401"/>
      <c r="T9" s="401"/>
      <c r="U9" s="40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9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401"/>
      <c r="P10" s="401"/>
      <c r="Q10" s="401"/>
      <c r="R10" s="401"/>
      <c r="S10" s="401"/>
      <c r="T10" s="401"/>
      <c r="U10" s="401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9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401"/>
      <c r="P11" s="401"/>
      <c r="Q11" s="401"/>
      <c r="R11" s="401"/>
      <c r="S11" s="401"/>
      <c r="T11" s="401"/>
      <c r="U11" s="401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1"/>
      <c r="P12" s="401"/>
      <c r="Q12" s="401"/>
      <c r="R12" s="401"/>
      <c r="S12" s="401"/>
      <c r="T12" s="401"/>
      <c r="U12" s="40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1"/>
      <c r="P13" s="401"/>
      <c r="Q13" s="401"/>
      <c r="R13" s="401"/>
      <c r="S13" s="401"/>
      <c r="T13" s="401"/>
      <c r="U13" s="40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1"/>
      <c r="P14" s="401"/>
      <c r="Q14" s="401"/>
      <c r="R14" s="401"/>
      <c r="S14" s="401"/>
      <c r="T14" s="401"/>
      <c r="U14" s="40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9">
        <f t="shared" si="0"/>
        <v>0</v>
      </c>
      <c r="I15" s="40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1"/>
      <c r="P15" s="401"/>
      <c r="Q15" s="401"/>
      <c r="R15" s="401"/>
      <c r="S15" s="401"/>
      <c r="T15" s="401"/>
      <c r="U15" s="40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9">
        <f t="shared" si="0"/>
        <v>0</v>
      </c>
      <c r="I16" s="40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1"/>
      <c r="P16" s="401"/>
      <c r="Q16" s="401"/>
      <c r="R16" s="401"/>
      <c r="S16" s="401"/>
      <c r="T16" s="401"/>
      <c r="U16" s="40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1"/>
      <c r="P17" s="401"/>
      <c r="Q17" s="401"/>
      <c r="R17" s="401"/>
      <c r="S17" s="401"/>
      <c r="T17" s="401"/>
      <c r="U17" s="40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1"/>
      <c r="P18" s="401"/>
      <c r="Q18" s="401"/>
      <c r="R18" s="401"/>
      <c r="S18" s="401"/>
      <c r="T18" s="401"/>
      <c r="U18" s="401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1"/>
      <c r="P19" s="401"/>
      <c r="Q19" s="401"/>
      <c r="R19" s="401"/>
      <c r="S19" s="401"/>
      <c r="T19" s="401"/>
      <c r="U19" s="401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1"/>
      <c r="P20" s="401"/>
      <c r="Q20" s="401"/>
      <c r="R20" s="401"/>
      <c r="S20" s="401"/>
      <c r="T20" s="401"/>
      <c r="U20" s="40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1"/>
      <c r="P21" s="401"/>
      <c r="Q21" s="401"/>
      <c r="R21" s="401"/>
      <c r="S21" s="401"/>
      <c r="T21" s="401"/>
      <c r="U21" s="40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99" t="s">
        <v>190</v>
      </c>
      <c r="D22" s="108">
        <v>4.8</v>
      </c>
      <c r="E22" s="108"/>
      <c r="F22" s="127"/>
      <c r="G22" s="128"/>
      <c r="H22" s="40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1"/>
      <c r="P22" s="401"/>
      <c r="Q22" s="401"/>
      <c r="R22" s="401"/>
      <c r="S22" s="401"/>
      <c r="T22" s="401"/>
      <c r="U22" s="40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99" t="s">
        <v>187</v>
      </c>
      <c r="D23" s="108">
        <v>4.8</v>
      </c>
      <c r="E23" s="108"/>
      <c r="F23" s="127"/>
      <c r="G23" s="128"/>
      <c r="H23" s="40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1"/>
      <c r="P23" s="401"/>
      <c r="Q23" s="401"/>
      <c r="R23" s="401"/>
      <c r="S23" s="401"/>
      <c r="T23" s="401"/>
      <c r="U23" s="40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99" t="s">
        <v>179</v>
      </c>
      <c r="D24" s="108">
        <v>4.8</v>
      </c>
      <c r="E24" s="108"/>
      <c r="F24" s="127"/>
      <c r="G24" s="128"/>
      <c r="H24" s="40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1"/>
      <c r="P24" s="401"/>
      <c r="Q24" s="401"/>
      <c r="R24" s="401"/>
      <c r="S24" s="401"/>
      <c r="T24" s="401"/>
      <c r="U24" s="40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99" t="s">
        <v>199</v>
      </c>
      <c r="D25" s="108">
        <v>4.8</v>
      </c>
      <c r="E25" s="108"/>
      <c r="F25" s="127"/>
      <c r="G25" s="128"/>
      <c r="H25" s="40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1"/>
      <c r="P25" s="401"/>
      <c r="Q25" s="401"/>
      <c r="R25" s="401"/>
      <c r="S25" s="401"/>
      <c r="T25" s="401"/>
      <c r="U25" s="40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1"/>
      <c r="P26" s="401"/>
      <c r="Q26" s="401"/>
      <c r="R26" s="401"/>
      <c r="S26" s="401"/>
      <c r="T26" s="401"/>
      <c r="U26" s="40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1"/>
      <c r="P27" s="401"/>
      <c r="Q27" s="401"/>
      <c r="R27" s="401"/>
      <c r="S27" s="401"/>
      <c r="T27" s="401"/>
      <c r="U27" s="40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96" t="s">
        <v>201</v>
      </c>
      <c r="B28" s="497"/>
      <c r="C28" s="407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3"/>
      <c r="P29" s="403"/>
      <c r="Q29" s="403"/>
      <c r="R29" s="403"/>
      <c r="S29" s="403"/>
      <c r="T29" s="403"/>
      <c r="U29" s="40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3"/>
      <c r="P30" s="403"/>
      <c r="Q30" s="403"/>
      <c r="R30" s="403"/>
      <c r="S30" s="403"/>
      <c r="T30" s="403"/>
      <c r="U30" s="40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3"/>
      <c r="P31" s="403"/>
      <c r="Q31" s="403"/>
      <c r="R31" s="403"/>
      <c r="S31" s="403"/>
      <c r="T31" s="403"/>
      <c r="U31" s="40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3"/>
      <c r="P32" s="403"/>
      <c r="Q32" s="403"/>
      <c r="R32" s="403"/>
      <c r="S32" s="403"/>
      <c r="T32" s="403"/>
      <c r="U32" s="40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3"/>
      <c r="P33" s="403"/>
      <c r="Q33" s="403"/>
      <c r="R33" s="403"/>
      <c r="S33" s="403"/>
      <c r="T33" s="403"/>
      <c r="U33" s="40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9">
        <f t="shared" si="11"/>
        <v>0</v>
      </c>
      <c r="I34" s="129"/>
      <c r="J34" s="130"/>
      <c r="K34" s="131"/>
      <c r="L34" s="129">
        <v>52</v>
      </c>
      <c r="M34" s="109"/>
      <c r="N34" s="130"/>
      <c r="O34" s="403"/>
      <c r="P34" s="403"/>
      <c r="Q34" s="403"/>
      <c r="R34" s="403"/>
      <c r="S34" s="403"/>
      <c r="T34" s="403"/>
      <c r="U34" s="40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9">
        <f t="shared" si="11"/>
        <v>0</v>
      </c>
      <c r="I35" s="129"/>
      <c r="J35" s="130"/>
      <c r="K35" s="131"/>
      <c r="L35" s="129">
        <v>52</v>
      </c>
      <c r="M35" s="109"/>
      <c r="N35" s="130"/>
      <c r="O35" s="403"/>
      <c r="P35" s="403"/>
      <c r="Q35" s="403"/>
      <c r="R35" s="403"/>
      <c r="S35" s="403"/>
      <c r="T35" s="403"/>
      <c r="U35" s="40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9">
        <f t="shared" si="11"/>
        <v>0</v>
      </c>
      <c r="I36" s="129"/>
      <c r="J36" s="130"/>
      <c r="K36" s="131"/>
      <c r="L36" s="129">
        <v>52</v>
      </c>
      <c r="M36" s="109"/>
      <c r="N36" s="130"/>
      <c r="O36" s="403"/>
      <c r="P36" s="403"/>
      <c r="Q36" s="403"/>
      <c r="R36" s="403"/>
      <c r="S36" s="403"/>
      <c r="T36" s="403"/>
      <c r="U36" s="403"/>
      <c r="V36" s="132"/>
      <c r="W36" s="133"/>
      <c r="X36" s="132"/>
      <c r="Y36" s="132"/>
      <c r="Z36" s="132"/>
      <c r="AA36" s="132"/>
    </row>
    <row r="37" spans="1:27" ht="20.100000000000001" customHeight="1">
      <c r="A37" s="302">
        <v>30100027</v>
      </c>
      <c r="B37" s="400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9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3"/>
      <c r="P37" s="403"/>
      <c r="Q37" s="403"/>
      <c r="R37" s="403"/>
      <c r="S37" s="403"/>
      <c r="T37" s="403"/>
      <c r="U37" s="40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3"/>
      <c r="P38" s="403"/>
      <c r="Q38" s="403"/>
      <c r="R38" s="403"/>
      <c r="S38" s="403"/>
      <c r="T38" s="403"/>
      <c r="U38" s="40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3"/>
      <c r="P39" s="403"/>
      <c r="Q39" s="403"/>
      <c r="R39" s="403"/>
      <c r="S39" s="403"/>
      <c r="T39" s="403"/>
      <c r="U39" s="40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3"/>
      <c r="P40" s="403"/>
      <c r="Q40" s="403"/>
      <c r="R40" s="403"/>
      <c r="S40" s="403"/>
      <c r="T40" s="403"/>
      <c r="U40" s="40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3"/>
      <c r="P41" s="403"/>
      <c r="Q41" s="403"/>
      <c r="R41" s="403"/>
      <c r="S41" s="403"/>
      <c r="T41" s="403"/>
      <c r="U41" s="40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1"/>
      <c r="P42" s="401"/>
      <c r="Q42" s="401"/>
      <c r="R42" s="401"/>
      <c r="S42" s="401"/>
      <c r="T42" s="401"/>
      <c r="U42" s="40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3"/>
      <c r="P43" s="403"/>
      <c r="Q43" s="403"/>
      <c r="R43" s="403"/>
      <c r="S43" s="403"/>
      <c r="T43" s="403"/>
      <c r="U43" s="40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1"/>
      <c r="P44" s="401"/>
      <c r="Q44" s="401"/>
      <c r="R44" s="401"/>
      <c r="S44" s="401"/>
      <c r="T44" s="401"/>
      <c r="U44" s="40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3"/>
      <c r="P45" s="403"/>
      <c r="Q45" s="403"/>
      <c r="R45" s="403"/>
      <c r="S45" s="403"/>
      <c r="T45" s="403"/>
      <c r="U45" s="40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3"/>
      <c r="P46" s="403"/>
      <c r="Q46" s="403"/>
      <c r="R46" s="403"/>
      <c r="S46" s="403"/>
      <c r="T46" s="403"/>
      <c r="U46" s="40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3"/>
      <c r="P47" s="403"/>
      <c r="Q47" s="403"/>
      <c r="R47" s="403"/>
      <c r="S47" s="403"/>
      <c r="T47" s="403"/>
      <c r="U47" s="40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3"/>
      <c r="P48" s="403"/>
      <c r="Q48" s="403"/>
      <c r="R48" s="403"/>
      <c r="S48" s="403"/>
      <c r="T48" s="403"/>
      <c r="U48" s="40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3"/>
      <c r="P49" s="403"/>
      <c r="Q49" s="403"/>
      <c r="R49" s="403"/>
      <c r="S49" s="403"/>
      <c r="T49" s="403"/>
      <c r="U49" s="40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3"/>
      <c r="P50" s="403"/>
      <c r="Q50" s="403"/>
      <c r="R50" s="403"/>
      <c r="S50" s="403"/>
      <c r="T50" s="403"/>
      <c r="U50" s="40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3"/>
      <c r="P51" s="403"/>
      <c r="Q51" s="403"/>
      <c r="R51" s="403"/>
      <c r="S51" s="403"/>
      <c r="T51" s="403"/>
      <c r="U51" s="40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3"/>
      <c r="P52" s="403"/>
      <c r="Q52" s="403"/>
      <c r="R52" s="403"/>
      <c r="S52" s="403"/>
      <c r="T52" s="403"/>
      <c r="U52" s="40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3"/>
      <c r="P53" s="403"/>
      <c r="Q53" s="403"/>
      <c r="R53" s="403"/>
      <c r="S53" s="403"/>
      <c r="T53" s="403"/>
      <c r="U53" s="40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3"/>
      <c r="P54" s="403"/>
      <c r="Q54" s="403"/>
      <c r="R54" s="403"/>
      <c r="S54" s="403"/>
      <c r="T54" s="403"/>
      <c r="U54" s="40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3"/>
      <c r="P55" s="403"/>
      <c r="Q55" s="403"/>
      <c r="R55" s="403"/>
      <c r="S55" s="403"/>
      <c r="T55" s="403"/>
      <c r="U55" s="40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3"/>
      <c r="P56" s="403"/>
      <c r="Q56" s="403"/>
      <c r="R56" s="403"/>
      <c r="S56" s="403"/>
      <c r="T56" s="403"/>
      <c r="U56" s="40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1"/>
      <c r="P57" s="401"/>
      <c r="Q57" s="401"/>
      <c r="R57" s="401"/>
      <c r="S57" s="401"/>
      <c r="T57" s="401"/>
      <c r="U57" s="40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1"/>
      <c r="P58" s="401"/>
      <c r="Q58" s="401"/>
      <c r="R58" s="401"/>
      <c r="S58" s="401"/>
      <c r="T58" s="401"/>
      <c r="U58" s="40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1"/>
      <c r="P59" s="401"/>
      <c r="Q59" s="401"/>
      <c r="R59" s="401"/>
      <c r="S59" s="401"/>
      <c r="T59" s="401"/>
      <c r="U59" s="40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1"/>
      <c r="P60" s="401"/>
      <c r="Q60" s="401"/>
      <c r="R60" s="401"/>
      <c r="S60" s="401"/>
      <c r="T60" s="401"/>
      <c r="U60" s="40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1"/>
      <c r="P61" s="401"/>
      <c r="Q61" s="401"/>
      <c r="R61" s="401"/>
      <c r="S61" s="401"/>
      <c r="T61" s="401"/>
      <c r="U61" s="40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1"/>
      <c r="P62" s="401"/>
      <c r="Q62" s="401"/>
      <c r="R62" s="401"/>
      <c r="S62" s="401"/>
      <c r="T62" s="401"/>
      <c r="U62" s="40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1"/>
      <c r="P63" s="401"/>
      <c r="Q63" s="401"/>
      <c r="R63" s="401"/>
      <c r="S63" s="401"/>
      <c r="T63" s="401"/>
      <c r="U63" s="40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1"/>
      <c r="P64" s="401"/>
      <c r="Q64" s="401"/>
      <c r="R64" s="401"/>
      <c r="S64" s="401"/>
      <c r="T64" s="401"/>
      <c r="U64" s="40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1"/>
      <c r="P65" s="401"/>
      <c r="Q65" s="401"/>
      <c r="R65" s="401"/>
      <c r="S65" s="401"/>
      <c r="T65" s="401"/>
      <c r="U65" s="40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1"/>
      <c r="P66" s="401"/>
      <c r="Q66" s="401"/>
      <c r="R66" s="401"/>
      <c r="S66" s="401"/>
      <c r="T66" s="401"/>
      <c r="U66" s="40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0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1"/>
      <c r="P67" s="401"/>
      <c r="Q67" s="401"/>
      <c r="R67" s="401"/>
      <c r="S67" s="401"/>
      <c r="T67" s="401"/>
      <c r="U67" s="40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1"/>
      <c r="P68" s="401"/>
      <c r="Q68" s="401"/>
      <c r="R68" s="401"/>
      <c r="S68" s="401"/>
      <c r="T68" s="401"/>
      <c r="U68" s="40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1"/>
      <c r="P69" s="401"/>
      <c r="Q69" s="401"/>
      <c r="R69" s="401"/>
      <c r="S69" s="401"/>
      <c r="T69" s="401"/>
      <c r="U69" s="40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1"/>
      <c r="P70" s="401"/>
      <c r="Q70" s="401"/>
      <c r="R70" s="401"/>
      <c r="S70" s="401"/>
      <c r="T70" s="401"/>
      <c r="U70" s="40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9">
        <f t="shared" si="11"/>
        <v>0</v>
      </c>
      <c r="I71" s="129"/>
      <c r="J71" s="130"/>
      <c r="K71" s="131"/>
      <c r="L71" s="129"/>
      <c r="M71" s="109"/>
      <c r="N71" s="130"/>
      <c r="O71" s="401"/>
      <c r="P71" s="401"/>
      <c r="Q71" s="401"/>
      <c r="R71" s="401"/>
      <c r="S71" s="401"/>
      <c r="T71" s="401"/>
      <c r="U71" s="40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1"/>
      <c r="P72" s="401"/>
      <c r="Q72" s="401"/>
      <c r="R72" s="401"/>
      <c r="S72" s="401"/>
      <c r="T72" s="401"/>
      <c r="U72" s="40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1"/>
      <c r="P73" s="401"/>
      <c r="Q73" s="401"/>
      <c r="R73" s="401"/>
      <c r="S73" s="401"/>
      <c r="T73" s="401"/>
      <c r="U73" s="40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1"/>
      <c r="P74" s="401"/>
      <c r="Q74" s="401"/>
      <c r="R74" s="401"/>
      <c r="S74" s="401"/>
      <c r="T74" s="401"/>
      <c r="U74" s="40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1"/>
      <c r="P75" s="401"/>
      <c r="Q75" s="401"/>
      <c r="R75" s="401"/>
      <c r="S75" s="401"/>
      <c r="T75" s="401"/>
      <c r="U75" s="40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1"/>
      <c r="P76" s="401"/>
      <c r="Q76" s="401"/>
      <c r="R76" s="401"/>
      <c r="S76" s="401"/>
      <c r="T76" s="401"/>
      <c r="U76" s="40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1"/>
      <c r="P77" s="401"/>
      <c r="Q77" s="401"/>
      <c r="R77" s="401"/>
      <c r="S77" s="401"/>
      <c r="T77" s="401"/>
      <c r="U77" s="40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1"/>
      <c r="P78" s="401"/>
      <c r="Q78" s="401"/>
      <c r="R78" s="401"/>
      <c r="S78" s="401"/>
      <c r="T78" s="401"/>
      <c r="U78" s="40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1"/>
      <c r="P79" s="401"/>
      <c r="Q79" s="401"/>
      <c r="R79" s="401"/>
      <c r="S79" s="401"/>
      <c r="T79" s="401"/>
      <c r="U79" s="40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1"/>
      <c r="P80" s="401"/>
      <c r="Q80" s="401"/>
      <c r="R80" s="401"/>
      <c r="S80" s="401"/>
      <c r="T80" s="401"/>
      <c r="U80" s="40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1"/>
      <c r="P81" s="401"/>
      <c r="Q81" s="401"/>
      <c r="R81" s="401"/>
      <c r="S81" s="401"/>
      <c r="T81" s="401"/>
      <c r="U81" s="40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1"/>
      <c r="P82" s="401"/>
      <c r="Q82" s="401"/>
      <c r="R82" s="401"/>
      <c r="S82" s="401"/>
      <c r="T82" s="401"/>
      <c r="U82" s="40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1"/>
      <c r="P83" s="401"/>
      <c r="Q83" s="401"/>
      <c r="R83" s="401"/>
      <c r="S83" s="401"/>
      <c r="T83" s="401"/>
      <c r="U83" s="40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1"/>
      <c r="P84" s="401"/>
      <c r="Q84" s="401"/>
      <c r="R84" s="401"/>
      <c r="S84" s="401"/>
      <c r="T84" s="401"/>
      <c r="U84" s="40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1"/>
      <c r="P85" s="401"/>
      <c r="Q85" s="401"/>
      <c r="R85" s="401"/>
      <c r="S85" s="401"/>
      <c r="T85" s="401"/>
      <c r="U85" s="401"/>
      <c r="V85" s="132"/>
      <c r="W85" s="133"/>
      <c r="X85" s="132"/>
      <c r="Y85" s="132"/>
      <c r="Z85" s="132"/>
      <c r="AA85" s="132"/>
    </row>
    <row r="86" spans="1:27" ht="20.100000000000001" customHeight="1">
      <c r="A86" s="504" t="s">
        <v>216</v>
      </c>
      <c r="B86" s="504"/>
      <c r="C86" s="407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1"/>
      <c r="P87" s="401"/>
      <c r="Q87" s="401"/>
      <c r="R87" s="401"/>
      <c r="S87" s="401"/>
      <c r="T87" s="401"/>
      <c r="U87" s="40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1"/>
      <c r="P88" s="401"/>
      <c r="Q88" s="401"/>
      <c r="R88" s="401"/>
      <c r="S88" s="401"/>
      <c r="T88" s="401"/>
      <c r="U88" s="40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1"/>
      <c r="P89" s="401"/>
      <c r="Q89" s="401"/>
      <c r="R89" s="401"/>
      <c r="S89" s="401"/>
      <c r="T89" s="401"/>
      <c r="U89" s="40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1"/>
      <c r="P90" s="401"/>
      <c r="Q90" s="401"/>
      <c r="R90" s="401"/>
      <c r="S90" s="401"/>
      <c r="T90" s="401"/>
      <c r="U90" s="40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9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401"/>
      <c r="P91" s="401"/>
      <c r="Q91" s="401"/>
      <c r="R91" s="401"/>
      <c r="S91" s="401"/>
      <c r="T91" s="401"/>
      <c r="U91" s="401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9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401"/>
      <c r="P92" s="401"/>
      <c r="Q92" s="401"/>
      <c r="R92" s="401"/>
      <c r="S92" s="401"/>
      <c r="T92" s="401"/>
      <c r="U92" s="401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9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401"/>
      <c r="P93" s="401"/>
      <c r="Q93" s="401"/>
      <c r="R93" s="401"/>
      <c r="S93" s="401"/>
      <c r="T93" s="401"/>
      <c r="U93" s="401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9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401"/>
      <c r="P94" s="401"/>
      <c r="Q94" s="401"/>
      <c r="R94" s="401"/>
      <c r="S94" s="401"/>
      <c r="T94" s="401"/>
      <c r="U94" s="40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1"/>
      <c r="P95" s="401"/>
      <c r="Q95" s="401"/>
      <c r="R95" s="401"/>
      <c r="S95" s="401"/>
      <c r="T95" s="401"/>
      <c r="U95" s="40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1"/>
      <c r="P96" s="401"/>
      <c r="Q96" s="401"/>
      <c r="R96" s="401"/>
      <c r="S96" s="401"/>
      <c r="T96" s="401"/>
      <c r="U96" s="40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1"/>
      <c r="P97" s="401"/>
      <c r="Q97" s="401"/>
      <c r="R97" s="401"/>
      <c r="S97" s="401"/>
      <c r="T97" s="401"/>
      <c r="U97" s="40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1"/>
      <c r="P98" s="401"/>
      <c r="Q98" s="401"/>
      <c r="R98" s="401"/>
      <c r="S98" s="401"/>
      <c r="T98" s="401"/>
      <c r="U98" s="40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1"/>
      <c r="P99" s="401"/>
      <c r="Q99" s="401"/>
      <c r="R99" s="401"/>
      <c r="S99" s="401"/>
      <c r="T99" s="401"/>
      <c r="U99" s="40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1"/>
      <c r="P100" s="401"/>
      <c r="Q100" s="401"/>
      <c r="R100" s="401"/>
      <c r="S100" s="401"/>
      <c r="T100" s="401"/>
      <c r="U100" s="40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1"/>
      <c r="P101" s="401"/>
      <c r="Q101" s="401"/>
      <c r="R101" s="401"/>
      <c r="S101" s="401"/>
      <c r="T101" s="401"/>
      <c r="U101" s="40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1"/>
      <c r="P102" s="401"/>
      <c r="Q102" s="401"/>
      <c r="R102" s="401"/>
      <c r="S102" s="401"/>
      <c r="T102" s="401"/>
      <c r="U102" s="40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1"/>
      <c r="P103" s="401"/>
      <c r="Q103" s="401"/>
      <c r="R103" s="401"/>
      <c r="S103" s="401"/>
      <c r="T103" s="401"/>
      <c r="U103" s="40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1"/>
      <c r="P104" s="401"/>
      <c r="Q104" s="401"/>
      <c r="R104" s="401"/>
      <c r="S104" s="401"/>
      <c r="T104" s="401"/>
      <c r="U104" s="40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1"/>
      <c r="P105" s="401"/>
      <c r="Q105" s="401"/>
      <c r="R105" s="401"/>
      <c r="S105" s="401"/>
      <c r="T105" s="401"/>
      <c r="U105" s="40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1"/>
      <c r="P106" s="401"/>
      <c r="Q106" s="401"/>
      <c r="R106" s="401"/>
      <c r="S106" s="401"/>
      <c r="T106" s="401"/>
      <c r="U106" s="40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1"/>
      <c r="P107" s="401"/>
      <c r="Q107" s="401"/>
      <c r="R107" s="401"/>
      <c r="S107" s="401"/>
      <c r="T107" s="401"/>
      <c r="U107" s="40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1"/>
      <c r="P108" s="401"/>
      <c r="Q108" s="401"/>
      <c r="R108" s="401"/>
      <c r="S108" s="401"/>
      <c r="T108" s="401"/>
      <c r="U108" s="40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1"/>
      <c r="P109" s="401"/>
      <c r="Q109" s="401"/>
      <c r="R109" s="401"/>
      <c r="S109" s="401"/>
      <c r="T109" s="401"/>
      <c r="U109" s="40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1"/>
      <c r="P110" s="401"/>
      <c r="Q110" s="401"/>
      <c r="R110" s="401"/>
      <c r="S110" s="401"/>
      <c r="T110" s="401"/>
      <c r="U110" s="40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1"/>
      <c r="P111" s="401"/>
      <c r="Q111" s="401"/>
      <c r="R111" s="401"/>
      <c r="S111" s="401"/>
      <c r="T111" s="401"/>
      <c r="U111" s="40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1"/>
      <c r="P112" s="401"/>
      <c r="Q112" s="401"/>
      <c r="R112" s="401"/>
      <c r="S112" s="401"/>
      <c r="T112" s="401"/>
      <c r="U112" s="40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1"/>
      <c r="P113" s="401"/>
      <c r="Q113" s="401"/>
      <c r="R113" s="401"/>
      <c r="S113" s="401"/>
      <c r="T113" s="401"/>
      <c r="U113" s="40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1"/>
      <c r="P114" s="401"/>
      <c r="Q114" s="401"/>
      <c r="R114" s="401"/>
      <c r="S114" s="401"/>
      <c r="T114" s="401"/>
      <c r="U114" s="40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1"/>
      <c r="P115" s="401"/>
      <c r="Q115" s="401"/>
      <c r="R115" s="401"/>
      <c r="S115" s="401"/>
      <c r="T115" s="401"/>
      <c r="U115" s="40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1"/>
      <c r="P116" s="401"/>
      <c r="Q116" s="401"/>
      <c r="R116" s="401"/>
      <c r="S116" s="401"/>
      <c r="T116" s="401"/>
      <c r="U116" s="40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1"/>
      <c r="P117" s="401"/>
      <c r="Q117" s="401"/>
      <c r="R117" s="401"/>
      <c r="S117" s="401"/>
      <c r="T117" s="401"/>
      <c r="U117" s="40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1"/>
      <c r="P118" s="401"/>
      <c r="Q118" s="401"/>
      <c r="R118" s="401"/>
      <c r="S118" s="401"/>
      <c r="T118" s="401"/>
      <c r="U118" s="40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1"/>
      <c r="P119" s="401"/>
      <c r="Q119" s="401"/>
      <c r="R119" s="401"/>
      <c r="S119" s="401"/>
      <c r="T119" s="401"/>
      <c r="U119" s="40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9">
        <f t="shared" si="36"/>
        <v>0</v>
      </c>
      <c r="I120" s="129"/>
      <c r="J120" s="130" t="str">
        <f t="array" ref="J120">IF(ISERROR(G120/I120),"",G120/I120)</f>
        <v/>
      </c>
      <c r="K120" s="40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1"/>
      <c r="P120" s="401"/>
      <c r="Q120" s="401"/>
      <c r="R120" s="401"/>
      <c r="S120" s="401"/>
      <c r="T120" s="401"/>
      <c r="U120" s="40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407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1"/>
      <c r="P122" s="401"/>
      <c r="Q122" s="401"/>
      <c r="R122" s="401"/>
      <c r="S122" s="401"/>
      <c r="T122" s="401"/>
      <c r="U122" s="40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1"/>
      <c r="P123" s="401"/>
      <c r="Q123" s="401"/>
      <c r="R123" s="401"/>
      <c r="S123" s="401"/>
      <c r="T123" s="401"/>
      <c r="U123" s="40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1"/>
      <c r="P124" s="401"/>
      <c r="Q124" s="401"/>
      <c r="R124" s="401"/>
      <c r="S124" s="401"/>
      <c r="T124" s="401"/>
      <c r="U124" s="40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1"/>
      <c r="P125" s="401"/>
      <c r="Q125" s="401"/>
      <c r="R125" s="401"/>
      <c r="S125" s="401"/>
      <c r="T125" s="401"/>
      <c r="U125" s="40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05" t="s">
        <v>203</v>
      </c>
      <c r="D126" s="108">
        <v>5.03</v>
      </c>
      <c r="E126" s="108"/>
      <c r="F126" s="127"/>
      <c r="G126" s="128"/>
      <c r="H126" s="40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1"/>
      <c r="P126" s="401"/>
      <c r="Q126" s="401"/>
      <c r="R126" s="401"/>
      <c r="S126" s="401"/>
      <c r="T126" s="401"/>
      <c r="U126" s="40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1"/>
      <c r="P127" s="401"/>
      <c r="Q127" s="401"/>
      <c r="R127" s="401"/>
      <c r="S127" s="401"/>
      <c r="T127" s="401"/>
      <c r="U127" s="40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1"/>
      <c r="P128" s="401"/>
      <c r="Q128" s="401"/>
      <c r="R128" s="401"/>
      <c r="S128" s="401"/>
      <c r="T128" s="401"/>
      <c r="U128" s="40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05" t="s">
        <v>228</v>
      </c>
      <c r="D129" s="108">
        <v>5.03</v>
      </c>
      <c r="E129" s="108"/>
      <c r="F129" s="127"/>
      <c r="G129" s="128"/>
      <c r="H129" s="40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1"/>
      <c r="P129" s="401"/>
      <c r="Q129" s="401"/>
      <c r="R129" s="401"/>
      <c r="S129" s="401"/>
      <c r="T129" s="401"/>
      <c r="U129" s="40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05" t="s">
        <v>212</v>
      </c>
      <c r="D130" s="108">
        <v>5.03</v>
      </c>
      <c r="E130" s="108"/>
      <c r="F130" s="127"/>
      <c r="G130" s="128"/>
      <c r="H130" s="40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1"/>
      <c r="P130" s="401"/>
      <c r="Q130" s="401"/>
      <c r="R130" s="401"/>
      <c r="S130" s="401"/>
      <c r="T130" s="401"/>
      <c r="U130" s="40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05" t="s">
        <v>203</v>
      </c>
      <c r="D131" s="108">
        <v>5.03</v>
      </c>
      <c r="E131" s="108"/>
      <c r="F131" s="127"/>
      <c r="G131" s="128"/>
      <c r="H131" s="40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1"/>
      <c r="P131" s="401"/>
      <c r="Q131" s="401"/>
      <c r="R131" s="401"/>
      <c r="S131" s="401"/>
      <c r="T131" s="401"/>
      <c r="U131" s="40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05" t="s">
        <v>186</v>
      </c>
      <c r="D132" s="108">
        <v>5.03</v>
      </c>
      <c r="E132" s="108"/>
      <c r="F132" s="127"/>
      <c r="G132" s="128"/>
      <c r="H132" s="40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1"/>
      <c r="P132" s="401"/>
      <c r="Q132" s="401"/>
      <c r="R132" s="401"/>
      <c r="S132" s="401"/>
      <c r="T132" s="401"/>
      <c r="U132" s="40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05" t="s">
        <v>228</v>
      </c>
      <c r="D133" s="108">
        <v>5.03</v>
      </c>
      <c r="E133" s="108"/>
      <c r="F133" s="127"/>
      <c r="G133" s="128"/>
      <c r="H133" s="40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1"/>
      <c r="P133" s="401"/>
      <c r="Q133" s="401"/>
      <c r="R133" s="401"/>
      <c r="S133" s="401"/>
      <c r="T133" s="401"/>
      <c r="U133" s="40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05" t="s">
        <v>199</v>
      </c>
      <c r="D134" s="108">
        <v>5.03</v>
      </c>
      <c r="E134" s="108"/>
      <c r="F134" s="127"/>
      <c r="G134" s="128"/>
      <c r="H134" s="40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1"/>
      <c r="P134" s="401"/>
      <c r="Q134" s="401"/>
      <c r="R134" s="401"/>
      <c r="S134" s="401"/>
      <c r="T134" s="401"/>
      <c r="U134" s="40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1"/>
      <c r="P135" s="401"/>
      <c r="Q135" s="401"/>
      <c r="R135" s="401"/>
      <c r="S135" s="401"/>
      <c r="T135" s="401"/>
      <c r="U135" s="40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1"/>
      <c r="P136" s="401"/>
      <c r="Q136" s="401"/>
      <c r="R136" s="401"/>
      <c r="S136" s="401"/>
      <c r="T136" s="401"/>
      <c r="U136" s="40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40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9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1"/>
      <c r="P138" s="401"/>
      <c r="Q138" s="401"/>
      <c r="R138" s="401"/>
      <c r="S138" s="401"/>
      <c r="T138" s="401"/>
      <c r="U138" s="40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1"/>
      <c r="P139" s="401"/>
      <c r="Q139" s="401"/>
      <c r="R139" s="401"/>
      <c r="S139" s="401"/>
      <c r="T139" s="401"/>
      <c r="U139" s="40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1"/>
      <c r="P140" s="401"/>
      <c r="Q140" s="401"/>
      <c r="R140" s="401"/>
      <c r="S140" s="401"/>
      <c r="T140" s="401"/>
      <c r="U140" s="40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1"/>
      <c r="P141" s="401"/>
      <c r="Q141" s="401"/>
      <c r="R141" s="401"/>
      <c r="S141" s="401"/>
      <c r="T141" s="401"/>
      <c r="U141" s="40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1"/>
      <c r="P142" s="401"/>
      <c r="Q142" s="401"/>
      <c r="R142" s="401"/>
      <c r="S142" s="401"/>
      <c r="T142" s="401"/>
      <c r="U142" s="40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9">
        <f t="shared" si="55"/>
        <v>0</v>
      </c>
      <c r="I143" s="129"/>
      <c r="J143" s="130"/>
      <c r="K143" s="131"/>
      <c r="L143" s="129"/>
      <c r="M143" s="109"/>
      <c r="N143" s="130"/>
      <c r="O143" s="401"/>
      <c r="P143" s="401"/>
      <c r="Q143" s="401"/>
      <c r="R143" s="401"/>
      <c r="S143" s="401"/>
      <c r="T143" s="401"/>
      <c r="U143" s="401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09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01"/>
      <c r="P144" s="401"/>
      <c r="Q144" s="401"/>
      <c r="R144" s="401"/>
      <c r="S144" s="401"/>
      <c r="T144" s="401"/>
      <c r="U144" s="401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96" t="s">
        <v>234</v>
      </c>
      <c r="B145" s="497"/>
      <c r="C145" s="407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99"/>
      <c r="D146" s="108">
        <v>3.65</v>
      </c>
      <c r="E146" s="108"/>
      <c r="F146" s="153"/>
      <c r="G146" s="128"/>
      <c r="H146" s="409">
        <f t="shared" ref="H146:H159" si="63">D146*G146</f>
        <v>0</v>
      </c>
      <c r="I146" s="129"/>
      <c r="J146" s="130" t="str">
        <f t="array" ref="J146">IF(ISERROR(G146/I146),"",G146/I146)</f>
        <v/>
      </c>
      <c r="K146" s="409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01"/>
      <c r="P146" s="401"/>
      <c r="Q146" s="401"/>
      <c r="R146" s="401"/>
      <c r="S146" s="401"/>
      <c r="T146" s="401"/>
      <c r="U146" s="401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99"/>
      <c r="D147" s="108">
        <v>6.58</v>
      </c>
      <c r="E147" s="108"/>
      <c r="F147" s="127"/>
      <c r="G147" s="128"/>
      <c r="H147" s="409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01"/>
      <c r="P147" s="401"/>
      <c r="Q147" s="401"/>
      <c r="R147" s="401"/>
      <c r="S147" s="401"/>
      <c r="T147" s="401"/>
      <c r="U147" s="401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99"/>
      <c r="D148" s="108">
        <v>7.8</v>
      </c>
      <c r="E148" s="108"/>
      <c r="F148" s="127"/>
      <c r="G148" s="128"/>
      <c r="H148" s="409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01"/>
      <c r="P148" s="401"/>
      <c r="Q148" s="401"/>
      <c r="R148" s="401"/>
      <c r="S148" s="401"/>
      <c r="T148" s="401"/>
      <c r="U148" s="401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399"/>
      <c r="D149" s="108">
        <v>4.4000000000000004</v>
      </c>
      <c r="E149" s="108"/>
      <c r="F149" s="127"/>
      <c r="G149" s="128"/>
      <c r="H149" s="40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01"/>
      <c r="P149" s="401"/>
      <c r="Q149" s="401"/>
      <c r="R149" s="401"/>
      <c r="S149" s="401"/>
      <c r="T149" s="401"/>
      <c r="U149" s="40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09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01"/>
      <c r="P150" s="401"/>
      <c r="Q150" s="401"/>
      <c r="R150" s="401"/>
      <c r="S150" s="401"/>
      <c r="T150" s="401"/>
      <c r="U150" s="401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99" t="s">
        <v>239</v>
      </c>
      <c r="C151" s="399" t="s">
        <v>179</v>
      </c>
      <c r="D151" s="108">
        <v>6.04</v>
      </c>
      <c r="E151" s="108"/>
      <c r="F151" s="127"/>
      <c r="G151" s="128"/>
      <c r="H151" s="40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01"/>
      <c r="P151" s="401"/>
      <c r="Q151" s="401"/>
      <c r="R151" s="401"/>
      <c r="S151" s="401"/>
      <c r="T151" s="401"/>
      <c r="U151" s="401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99" t="s">
        <v>239</v>
      </c>
      <c r="C152" s="399" t="s">
        <v>186</v>
      </c>
      <c r="D152" s="108">
        <v>6.04</v>
      </c>
      <c r="E152" s="108"/>
      <c r="F152" s="127"/>
      <c r="G152" s="128"/>
      <c r="H152" s="40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01"/>
      <c r="P152" s="401"/>
      <c r="Q152" s="401"/>
      <c r="R152" s="401"/>
      <c r="S152" s="401"/>
      <c r="T152" s="401"/>
      <c r="U152" s="401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99" t="s">
        <v>443</v>
      </c>
      <c r="C153" s="399" t="s">
        <v>179</v>
      </c>
      <c r="D153" s="108">
        <v>6</v>
      </c>
      <c r="E153" s="108"/>
      <c r="F153" s="127"/>
      <c r="G153" s="128"/>
      <c r="H153" s="409">
        <f t="shared" si="63"/>
        <v>0</v>
      </c>
      <c r="I153" s="129"/>
      <c r="J153" s="130"/>
      <c r="K153" s="131"/>
      <c r="L153" s="129"/>
      <c r="M153" s="109"/>
      <c r="N153" s="130"/>
      <c r="O153" s="401"/>
      <c r="P153" s="401"/>
      <c r="Q153" s="401"/>
      <c r="R153" s="401"/>
      <c r="S153" s="401"/>
      <c r="T153" s="401"/>
      <c r="U153" s="401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99" t="s">
        <v>443</v>
      </c>
      <c r="C154" s="399" t="s">
        <v>60</v>
      </c>
      <c r="D154" s="108">
        <v>6</v>
      </c>
      <c r="E154" s="108"/>
      <c r="F154" s="127"/>
      <c r="G154" s="128"/>
      <c r="H154" s="409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01"/>
      <c r="P154" s="401"/>
      <c r="Q154" s="401"/>
      <c r="R154" s="401"/>
      <c r="S154" s="401"/>
      <c r="T154" s="401"/>
      <c r="U154" s="401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00" t="s">
        <v>240</v>
      </c>
      <c r="C155" s="126"/>
      <c r="D155" s="108">
        <v>7.3</v>
      </c>
      <c r="E155" s="108"/>
      <c r="F155" s="127"/>
      <c r="G155" s="128"/>
      <c r="H155" s="409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01"/>
      <c r="P155" s="401"/>
      <c r="Q155" s="401"/>
      <c r="R155" s="401"/>
      <c r="S155" s="401"/>
      <c r="T155" s="401"/>
      <c r="U155" s="401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00" t="s">
        <v>241</v>
      </c>
      <c r="C156" s="126"/>
      <c r="D156" s="108">
        <f>78*120/1000</f>
        <v>9.36</v>
      </c>
      <c r="E156" s="108"/>
      <c r="F156" s="127"/>
      <c r="G156" s="128"/>
      <c r="H156" s="409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01"/>
      <c r="P156" s="401"/>
      <c r="Q156" s="401"/>
      <c r="R156" s="401"/>
      <c r="S156" s="401"/>
      <c r="T156" s="401"/>
      <c r="U156" s="401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00" t="s">
        <v>242</v>
      </c>
      <c r="C157" s="126"/>
      <c r="D157" s="108">
        <v>4.5</v>
      </c>
      <c r="E157" s="108"/>
      <c r="F157" s="127"/>
      <c r="G157" s="128"/>
      <c r="H157" s="409">
        <f t="shared" si="63"/>
        <v>0</v>
      </c>
      <c r="I157" s="129"/>
      <c r="J157" s="130"/>
      <c r="K157" s="131"/>
      <c r="L157" s="129"/>
      <c r="M157" s="109"/>
      <c r="N157" s="130"/>
      <c r="O157" s="401"/>
      <c r="P157" s="401"/>
      <c r="Q157" s="401"/>
      <c r="R157" s="401"/>
      <c r="S157" s="401"/>
      <c r="T157" s="401"/>
      <c r="U157" s="401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00" t="s">
        <v>243</v>
      </c>
      <c r="C158" s="126"/>
      <c r="D158" s="108">
        <v>4.5</v>
      </c>
      <c r="E158" s="108"/>
      <c r="F158" s="127"/>
      <c r="G158" s="128"/>
      <c r="H158" s="409">
        <f t="shared" si="63"/>
        <v>0</v>
      </c>
      <c r="I158" s="129"/>
      <c r="J158" s="130"/>
      <c r="K158" s="131"/>
      <c r="L158" s="129"/>
      <c r="M158" s="109"/>
      <c r="N158" s="130"/>
      <c r="O158" s="401"/>
      <c r="P158" s="401"/>
      <c r="Q158" s="401"/>
      <c r="R158" s="401"/>
      <c r="S158" s="401"/>
      <c r="T158" s="401"/>
      <c r="U158" s="401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09">
        <f t="shared" si="63"/>
        <v>0</v>
      </c>
      <c r="I159" s="129"/>
      <c r="J159" s="130"/>
      <c r="K159" s="131"/>
      <c r="L159" s="129"/>
      <c r="M159" s="109"/>
      <c r="N159" s="130"/>
      <c r="O159" s="401"/>
      <c r="P159" s="401"/>
      <c r="Q159" s="401"/>
      <c r="R159" s="401"/>
      <c r="S159" s="401"/>
      <c r="T159" s="401"/>
      <c r="U159" s="40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496" t="s">
        <v>244</v>
      </c>
      <c r="B160" s="497"/>
      <c r="C160" s="407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1877</v>
      </c>
      <c r="H161" s="154">
        <f>SUM(H28,H86,H121,H137,H145,H160)</f>
        <v>9457.2100000000009</v>
      </c>
      <c r="I161" s="154">
        <f>SUM(I28,I86,I121,I137,I145,I160)</f>
        <v>145.5</v>
      </c>
      <c r="J161" s="155">
        <f t="array" ref="J161">IF(ISERROR(G161/I161),"",G161/I161)</f>
        <v>12.900343642611684</v>
      </c>
      <c r="K161" s="154">
        <f>SUM(K28,K86,K121,K137,K145,K160)</f>
        <v>116.95965114398901</v>
      </c>
      <c r="L161" s="155">
        <f>IF(ISERROR(G161/K161),"",G161/K161)</f>
        <v>16.048269481320748</v>
      </c>
      <c r="M161" s="154">
        <f t="shared" ref="M161:AA161" si="76">SUM(M28,M86,M121,M137,M145,M160)</f>
        <v>28.540348856011001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406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406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406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406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406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406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406">
        <f>G161</f>
        <v>1877</v>
      </c>
      <c r="C168" s="472" t="s">
        <v>269</v>
      </c>
      <c r="D168" s="471"/>
      <c r="E168" s="462">
        <f>H161</f>
        <v>9457.2100000000009</v>
      </c>
      <c r="F168" s="462"/>
      <c r="G168" s="462" t="s">
        <v>270</v>
      </c>
      <c r="H168" s="462"/>
      <c r="I168" s="490">
        <f>L161</f>
        <v>16.048269481320748</v>
      </c>
      <c r="J168" s="490"/>
      <c r="K168" s="492" t="s">
        <v>271</v>
      </c>
      <c r="L168" s="492"/>
      <c r="M168" s="490">
        <f>J161</f>
        <v>12.900343642611684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406">
        <f>I161+C167</f>
        <v>149.5</v>
      </c>
      <c r="C169" s="469" t="s">
        <v>251</v>
      </c>
      <c r="D169" s="470"/>
      <c r="E169" s="487">
        <f>K161+I167</f>
        <v>157.95965114398899</v>
      </c>
      <c r="F169" s="487"/>
      <c r="G169" s="462" t="s">
        <v>274</v>
      </c>
      <c r="H169" s="462"/>
      <c r="I169" s="490">
        <f>B169-E169</f>
        <v>-8.4596511439889923</v>
      </c>
      <c r="J169" s="490"/>
      <c r="K169" s="492" t="s">
        <v>275</v>
      </c>
      <c r="L169" s="492"/>
      <c r="M169" s="493">
        <f>IF(ISERROR(I169/E169),"",I169/E169)</f>
        <v>-5.3555772519892124E-2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406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517</v>
      </c>
      <c r="H174" s="399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customHeight="1">
      <c r="A175" s="301">
        <v>30100030</v>
      </c>
      <c r="B175" s="400" t="s">
        <v>178</v>
      </c>
      <c r="C175" s="126" t="s">
        <v>179</v>
      </c>
      <c r="D175" s="108">
        <v>5.03</v>
      </c>
      <c r="E175" s="108"/>
      <c r="F175" s="127">
        <v>42709</v>
      </c>
      <c r="G175" s="128">
        <f>90+108*3+45</f>
        <v>459</v>
      </c>
      <c r="H175" s="409">
        <f t="shared" ref="H175:H184" si="77">D175*G175</f>
        <v>2308.77</v>
      </c>
      <c r="I175" s="129">
        <f>8.5*4</f>
        <v>34</v>
      </c>
      <c r="J175" s="130">
        <f t="array" ref="J175">IF(ISERROR(G175/I175),"",G175/I175)</f>
        <v>13.5</v>
      </c>
      <c r="K175" s="131">
        <f t="array" ref="K175">IF(ISERROR(G175/L175),"",G175/L175)</f>
        <v>28.6875</v>
      </c>
      <c r="L175" s="129">
        <v>16</v>
      </c>
      <c r="M175" s="109">
        <f t="shared" ref="M175:M184" si="78">IF(ISERROR(I175-K175),"",I175-K175)</f>
        <v>5.3125</v>
      </c>
      <c r="N175" s="130">
        <f>SUM(O175:U175)</f>
        <v>0</v>
      </c>
      <c r="O175" s="401"/>
      <c r="P175" s="401"/>
      <c r="Q175" s="401"/>
      <c r="R175" s="401"/>
      <c r="S175" s="401"/>
      <c r="T175" s="401"/>
      <c r="U175" s="401"/>
      <c r="V175" s="132">
        <f t="shared" ref="V175:V180" si="79">SUM(X175:AA175)</f>
        <v>0</v>
      </c>
      <c r="W175" s="133">
        <f t="shared" ref="W175:W180" si="80">IF(ISERROR(V175/G175),"",V175/G175)</f>
        <v>0</v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09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01"/>
      <c r="P176" s="401"/>
      <c r="Q176" s="401"/>
      <c r="R176" s="401"/>
      <c r="S176" s="401"/>
      <c r="T176" s="401"/>
      <c r="U176" s="401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09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01"/>
      <c r="P177" s="401"/>
      <c r="Q177" s="401"/>
      <c r="R177" s="401"/>
      <c r="S177" s="401"/>
      <c r="T177" s="401"/>
      <c r="U177" s="401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>
        <v>42709</v>
      </c>
      <c r="G178" s="128">
        <f>71+108*2+109+108*3</f>
        <v>720</v>
      </c>
      <c r="H178" s="409">
        <f t="shared" si="77"/>
        <v>3621.6000000000004</v>
      </c>
      <c r="I178" s="129">
        <f>11.5*4</f>
        <v>46</v>
      </c>
      <c r="J178" s="130">
        <f t="array" ref="J178">IF(ISERROR(G178/I178),"",G178/I178)</f>
        <v>15.652173913043478</v>
      </c>
      <c r="K178" s="131">
        <f t="array" ref="K178">IF(ISERROR(G178/L178),"",G178/L178)</f>
        <v>37.89473684210526</v>
      </c>
      <c r="L178" s="129">
        <v>19</v>
      </c>
      <c r="M178" s="109">
        <f t="shared" si="78"/>
        <v>8.1052631578947398</v>
      </c>
      <c r="N178" s="130">
        <f t="shared" si="81"/>
        <v>0</v>
      </c>
      <c r="O178" s="401"/>
      <c r="P178" s="401"/>
      <c r="Q178" s="401"/>
      <c r="R178" s="401"/>
      <c r="S178" s="401"/>
      <c r="T178" s="401"/>
      <c r="U178" s="401"/>
      <c r="V178" s="132">
        <f t="shared" si="79"/>
        <v>0</v>
      </c>
      <c r="W178" s="133">
        <f t="shared" si="80"/>
        <v>0</v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0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01"/>
      <c r="P179" s="401"/>
      <c r="Q179" s="401"/>
      <c r="R179" s="401"/>
      <c r="S179" s="401"/>
      <c r="T179" s="401"/>
      <c r="U179" s="40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09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1"/>
      <c r="P180" s="401"/>
      <c r="Q180" s="401"/>
      <c r="R180" s="401"/>
      <c r="S180" s="401"/>
      <c r="T180" s="401"/>
      <c r="U180" s="40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09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01"/>
      <c r="P181" s="401"/>
      <c r="Q181" s="401"/>
      <c r="R181" s="401"/>
      <c r="S181" s="401"/>
      <c r="T181" s="401"/>
      <c r="U181" s="401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09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01"/>
      <c r="P182" s="401"/>
      <c r="Q182" s="401"/>
      <c r="R182" s="401"/>
      <c r="S182" s="401"/>
      <c r="T182" s="401"/>
      <c r="U182" s="401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09">
        <f t="shared" si="77"/>
        <v>0</v>
      </c>
      <c r="I183" s="409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01"/>
      <c r="P183" s="401"/>
      <c r="Q183" s="401"/>
      <c r="R183" s="401"/>
      <c r="S183" s="401"/>
      <c r="T183" s="401"/>
      <c r="U183" s="401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09">
        <f t="shared" si="77"/>
        <v>0</v>
      </c>
      <c r="I184" s="409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01"/>
      <c r="P184" s="401"/>
      <c r="Q184" s="401"/>
      <c r="R184" s="401"/>
      <c r="S184" s="401"/>
      <c r="T184" s="401"/>
      <c r="U184" s="401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09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01"/>
      <c r="P185" s="401"/>
      <c r="Q185" s="401"/>
      <c r="R185" s="401"/>
      <c r="S185" s="401"/>
      <c r="T185" s="401"/>
      <c r="U185" s="401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09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01"/>
      <c r="P186" s="401"/>
      <c r="Q186" s="401"/>
      <c r="R186" s="401"/>
      <c r="S186" s="401"/>
      <c r="T186" s="401"/>
      <c r="U186" s="401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09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01"/>
      <c r="P187" s="401"/>
      <c r="Q187" s="401"/>
      <c r="R187" s="401"/>
      <c r="S187" s="401"/>
      <c r="T187" s="401"/>
      <c r="U187" s="401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09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01"/>
      <c r="P188" s="401"/>
      <c r="Q188" s="401"/>
      <c r="R188" s="401"/>
      <c r="S188" s="401"/>
      <c r="T188" s="401"/>
      <c r="U188" s="401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09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01"/>
      <c r="P189" s="401"/>
      <c r="Q189" s="401"/>
      <c r="R189" s="401"/>
      <c r="S189" s="401"/>
      <c r="T189" s="401"/>
      <c r="U189" s="401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99" t="s">
        <v>190</v>
      </c>
      <c r="D190" s="108">
        <v>4.8</v>
      </c>
      <c r="E190" s="108"/>
      <c r="F190" s="127"/>
      <c r="G190" s="128"/>
      <c r="H190" s="409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01"/>
      <c r="P190" s="401"/>
      <c r="Q190" s="401"/>
      <c r="R190" s="401"/>
      <c r="S190" s="401"/>
      <c r="T190" s="401"/>
      <c r="U190" s="401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99" t="s">
        <v>187</v>
      </c>
      <c r="D191" s="108">
        <v>4.8</v>
      </c>
      <c r="E191" s="108"/>
      <c r="F191" s="127"/>
      <c r="G191" s="128"/>
      <c r="H191" s="409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01"/>
      <c r="P191" s="401"/>
      <c r="Q191" s="401"/>
      <c r="R191" s="401"/>
      <c r="S191" s="401"/>
      <c r="T191" s="401"/>
      <c r="U191" s="401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99" t="s">
        <v>179</v>
      </c>
      <c r="D192" s="108">
        <v>4.8</v>
      </c>
      <c r="E192" s="108"/>
      <c r="F192" s="127"/>
      <c r="G192" s="128"/>
      <c r="H192" s="40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01"/>
      <c r="P192" s="401"/>
      <c r="Q192" s="401"/>
      <c r="R192" s="401"/>
      <c r="S192" s="401"/>
      <c r="T192" s="401"/>
      <c r="U192" s="40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99" t="s">
        <v>199</v>
      </c>
      <c r="D193" s="108">
        <v>4.8</v>
      </c>
      <c r="E193" s="108"/>
      <c r="F193" s="127"/>
      <c r="G193" s="128"/>
      <c r="H193" s="40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1"/>
      <c r="P193" s="401"/>
      <c r="Q193" s="401"/>
      <c r="R193" s="401"/>
      <c r="S193" s="401"/>
      <c r="T193" s="401"/>
      <c r="U193" s="40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09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01"/>
      <c r="P194" s="401"/>
      <c r="Q194" s="401"/>
      <c r="R194" s="401"/>
      <c r="S194" s="401"/>
      <c r="T194" s="401"/>
      <c r="U194" s="401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09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01"/>
      <c r="P195" s="401"/>
      <c r="Q195" s="401"/>
      <c r="R195" s="401"/>
      <c r="S195" s="401"/>
      <c r="T195" s="401"/>
      <c r="U195" s="401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96" t="s">
        <v>201</v>
      </c>
      <c r="B196" s="497"/>
      <c r="C196" s="407" t="s">
        <v>202</v>
      </c>
      <c r="D196" s="143"/>
      <c r="E196" s="143"/>
      <c r="F196" s="144"/>
      <c r="G196" s="145">
        <f>SUM(G175:G195)</f>
        <v>1179</v>
      </c>
      <c r="H196" s="146">
        <f>SUM(H175:H195)</f>
        <v>5930.3700000000008</v>
      </c>
      <c r="I196" s="146">
        <f>SUM(I175:I195)</f>
        <v>80</v>
      </c>
      <c r="J196" s="130">
        <f t="array" ref="J196">IF(ISERROR(G196/I196),"",G196/I196)</f>
        <v>14.737500000000001</v>
      </c>
      <c r="K196" s="146">
        <f>SUM(K175:K195)</f>
        <v>66.58223684210526</v>
      </c>
      <c r="L196" s="147"/>
      <c r="M196" s="150">
        <f t="shared" ref="M196:AA196" si="90">SUM(M175:M195)</f>
        <v>13.41776315789474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00" t="s">
        <v>206</v>
      </c>
      <c r="C197" s="126" t="s">
        <v>199</v>
      </c>
      <c r="D197" s="108">
        <v>5.03</v>
      </c>
      <c r="E197" s="108"/>
      <c r="F197" s="127"/>
      <c r="G197" s="128"/>
      <c r="H197" s="409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03"/>
      <c r="P197" s="403"/>
      <c r="Q197" s="403"/>
      <c r="R197" s="403"/>
      <c r="S197" s="403"/>
      <c r="T197" s="403"/>
      <c r="U197" s="403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00" t="s">
        <v>425</v>
      </c>
      <c r="C198" s="187" t="s">
        <v>427</v>
      </c>
      <c r="D198" s="108">
        <v>5.03</v>
      </c>
      <c r="E198" s="108"/>
      <c r="F198" s="127"/>
      <c r="G198" s="128"/>
      <c r="H198" s="409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03"/>
      <c r="P198" s="403"/>
      <c r="Q198" s="403"/>
      <c r="R198" s="403"/>
      <c r="S198" s="403"/>
      <c r="T198" s="403"/>
      <c r="U198" s="403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00" t="s">
        <v>206</v>
      </c>
      <c r="C199" s="126" t="s">
        <v>186</v>
      </c>
      <c r="D199" s="108">
        <v>5.03</v>
      </c>
      <c r="E199" s="108"/>
      <c r="F199" s="127"/>
      <c r="G199" s="128"/>
      <c r="H199" s="409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03"/>
      <c r="P199" s="403"/>
      <c r="Q199" s="403"/>
      <c r="R199" s="403"/>
      <c r="S199" s="403"/>
      <c r="T199" s="403"/>
      <c r="U199" s="403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00" t="s">
        <v>206</v>
      </c>
      <c r="C200" s="126" t="s">
        <v>203</v>
      </c>
      <c r="D200" s="108">
        <v>5.03</v>
      </c>
      <c r="E200" s="108"/>
      <c r="F200" s="127"/>
      <c r="G200" s="128"/>
      <c r="H200" s="409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03"/>
      <c r="P200" s="403"/>
      <c r="Q200" s="403"/>
      <c r="R200" s="403"/>
      <c r="S200" s="403"/>
      <c r="T200" s="403"/>
      <c r="U200" s="403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00" t="s">
        <v>206</v>
      </c>
      <c r="C201" s="126" t="s">
        <v>207</v>
      </c>
      <c r="D201" s="108">
        <v>5.03</v>
      </c>
      <c r="E201" s="108"/>
      <c r="F201" s="127"/>
      <c r="G201" s="128"/>
      <c r="H201" s="40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03"/>
      <c r="P201" s="403"/>
      <c r="Q201" s="403"/>
      <c r="R201" s="403"/>
      <c r="S201" s="403"/>
      <c r="T201" s="403"/>
      <c r="U201" s="403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00" t="s">
        <v>414</v>
      </c>
      <c r="C202" s="187" t="s">
        <v>415</v>
      </c>
      <c r="D202" s="108">
        <v>5.03</v>
      </c>
      <c r="E202" s="108"/>
      <c r="F202" s="127"/>
      <c r="G202" s="128"/>
      <c r="H202" s="409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03"/>
      <c r="P202" s="403"/>
      <c r="Q202" s="403"/>
      <c r="R202" s="403"/>
      <c r="S202" s="403"/>
      <c r="T202" s="403"/>
      <c r="U202" s="403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00" t="s">
        <v>414</v>
      </c>
      <c r="C203" s="187" t="s">
        <v>416</v>
      </c>
      <c r="D203" s="108">
        <v>5.03</v>
      </c>
      <c r="E203" s="108"/>
      <c r="F203" s="127"/>
      <c r="G203" s="128"/>
      <c r="H203" s="409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03"/>
      <c r="P203" s="403"/>
      <c r="Q203" s="403"/>
      <c r="R203" s="403"/>
      <c r="S203" s="403"/>
      <c r="T203" s="403"/>
      <c r="U203" s="403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00" t="s">
        <v>414</v>
      </c>
      <c r="C204" s="187" t="s">
        <v>61</v>
      </c>
      <c r="D204" s="108">
        <v>5.03</v>
      </c>
      <c r="E204" s="108"/>
      <c r="F204" s="127"/>
      <c r="G204" s="128"/>
      <c r="H204" s="40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3"/>
      <c r="P204" s="403"/>
      <c r="Q204" s="403"/>
      <c r="R204" s="403"/>
      <c r="S204" s="403"/>
      <c r="T204" s="403"/>
      <c r="U204" s="40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00" t="s">
        <v>208</v>
      </c>
      <c r="C205" s="126" t="s">
        <v>179</v>
      </c>
      <c r="D205" s="108">
        <v>5.08</v>
      </c>
      <c r="E205" s="108"/>
      <c r="F205" s="127"/>
      <c r="G205" s="128"/>
      <c r="H205" s="409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03"/>
      <c r="P205" s="403"/>
      <c r="Q205" s="403"/>
      <c r="R205" s="403"/>
      <c r="S205" s="403"/>
      <c r="T205" s="403"/>
      <c r="U205" s="403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00" t="s">
        <v>208</v>
      </c>
      <c r="C206" s="126" t="s">
        <v>204</v>
      </c>
      <c r="D206" s="108">
        <v>5.08</v>
      </c>
      <c r="E206" s="108"/>
      <c r="F206" s="127"/>
      <c r="G206" s="128"/>
      <c r="H206" s="409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03"/>
      <c r="P206" s="403"/>
      <c r="Q206" s="403"/>
      <c r="R206" s="403"/>
      <c r="S206" s="403"/>
      <c r="T206" s="403"/>
      <c r="U206" s="403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00" t="s">
        <v>208</v>
      </c>
      <c r="C207" s="126" t="s">
        <v>205</v>
      </c>
      <c r="D207" s="108">
        <v>5.08</v>
      </c>
      <c r="E207" s="108"/>
      <c r="F207" s="127"/>
      <c r="G207" s="128"/>
      <c r="H207" s="40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03"/>
      <c r="P207" s="403"/>
      <c r="Q207" s="403"/>
      <c r="R207" s="403"/>
      <c r="S207" s="403"/>
      <c r="T207" s="403"/>
      <c r="U207" s="403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00" t="s">
        <v>208</v>
      </c>
      <c r="C208" s="126" t="s">
        <v>186</v>
      </c>
      <c r="D208" s="108">
        <v>5.08</v>
      </c>
      <c r="E208" s="108"/>
      <c r="F208" s="127"/>
      <c r="G208" s="128"/>
      <c r="H208" s="40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3"/>
      <c r="P208" s="403"/>
      <c r="Q208" s="403"/>
      <c r="R208" s="403"/>
      <c r="S208" s="403"/>
      <c r="T208" s="403"/>
      <c r="U208" s="403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00" t="s">
        <v>208</v>
      </c>
      <c r="C209" s="126" t="s">
        <v>203</v>
      </c>
      <c r="D209" s="108">
        <v>5.08</v>
      </c>
      <c r="E209" s="108"/>
      <c r="F209" s="127"/>
      <c r="G209" s="128"/>
      <c r="H209" s="40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3"/>
      <c r="P209" s="403"/>
      <c r="Q209" s="403"/>
      <c r="R209" s="403"/>
      <c r="S209" s="403"/>
      <c r="T209" s="403"/>
      <c r="U209" s="40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customHeight="1">
      <c r="A210" s="302">
        <v>30100026</v>
      </c>
      <c r="B210" s="400" t="s">
        <v>208</v>
      </c>
      <c r="C210" s="126" t="s">
        <v>199</v>
      </c>
      <c r="D210" s="108">
        <v>5.08</v>
      </c>
      <c r="E210" s="108"/>
      <c r="F210" s="127">
        <v>42710</v>
      </c>
      <c r="G210" s="128">
        <f>108*8+68</f>
        <v>932</v>
      </c>
      <c r="H210" s="409">
        <f t="shared" si="91"/>
        <v>4734.5600000000004</v>
      </c>
      <c r="I210" s="129">
        <f>8.5*4</f>
        <v>34</v>
      </c>
      <c r="J210" s="130">
        <f t="array" ref="J210">IF(ISERROR(G210/I210),"",G210/I210)</f>
        <v>27.411764705882351</v>
      </c>
      <c r="K210" s="131">
        <f t="array" ref="K210">IF(ISERROR(G210/L210),"",G210/L210)</f>
        <v>44.38095238095238</v>
      </c>
      <c r="L210" s="129">
        <v>21</v>
      </c>
      <c r="M210" s="109">
        <f t="shared" si="101"/>
        <v>-10.38095238095238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>
        <f t="shared" si="104"/>
        <v>0</v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00" t="s">
        <v>208</v>
      </c>
      <c r="C211" s="126" t="s">
        <v>187</v>
      </c>
      <c r="D211" s="108">
        <v>5.08</v>
      </c>
      <c r="E211" s="108"/>
      <c r="F211" s="127"/>
      <c r="G211" s="128"/>
      <c r="H211" s="40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3"/>
      <c r="P211" s="403"/>
      <c r="Q211" s="403"/>
      <c r="R211" s="403"/>
      <c r="S211" s="403"/>
      <c r="T211" s="403"/>
      <c r="U211" s="40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400" t="s">
        <v>208</v>
      </c>
      <c r="C212" s="126" t="s">
        <v>207</v>
      </c>
      <c r="D212" s="108">
        <v>5.08</v>
      </c>
      <c r="E212" s="108"/>
      <c r="F212" s="127">
        <v>42710</v>
      </c>
      <c r="G212" s="128">
        <f>108*2</f>
        <v>216</v>
      </c>
      <c r="H212" s="409">
        <f t="shared" si="91"/>
        <v>1097.28</v>
      </c>
      <c r="I212" s="129">
        <f>3*4</f>
        <v>12</v>
      </c>
      <c r="J212" s="130">
        <f t="array" ref="J212">IF(ISERROR(G212/I212),"",G212/I212)</f>
        <v>18</v>
      </c>
      <c r="K212" s="131">
        <f t="array" ref="K212">IF(ISERROR(G212/L212),"",G212/L212)</f>
        <v>10.285714285714286</v>
      </c>
      <c r="L212" s="129">
        <v>21</v>
      </c>
      <c r="M212" s="109">
        <f t="shared" si="101"/>
        <v>1.7142857142857135</v>
      </c>
      <c r="N212" s="130">
        <f t="shared" si="102"/>
        <v>0</v>
      </c>
      <c r="O212" s="401"/>
      <c r="P212" s="401"/>
      <c r="Q212" s="401"/>
      <c r="R212" s="401"/>
      <c r="S212" s="401"/>
      <c r="T212" s="401"/>
      <c r="U212" s="401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19.5" hidden="1" customHeight="1">
      <c r="A213" s="302">
        <v>30100032</v>
      </c>
      <c r="B213" s="400" t="s">
        <v>209</v>
      </c>
      <c r="C213" s="126" t="s">
        <v>194</v>
      </c>
      <c r="D213" s="108">
        <v>5.03</v>
      </c>
      <c r="E213" s="108"/>
      <c r="F213" s="127"/>
      <c r="G213" s="128"/>
      <c r="H213" s="40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03"/>
      <c r="P213" s="403"/>
      <c r="Q213" s="403"/>
      <c r="R213" s="403"/>
      <c r="S213" s="403"/>
      <c r="T213" s="403"/>
      <c r="U213" s="40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00" t="s">
        <v>209</v>
      </c>
      <c r="C214" s="126" t="s">
        <v>179</v>
      </c>
      <c r="D214" s="108">
        <v>5.03</v>
      </c>
      <c r="E214" s="108"/>
      <c r="F214" s="127"/>
      <c r="G214" s="128"/>
      <c r="H214" s="40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03"/>
      <c r="P214" s="403"/>
      <c r="Q214" s="403"/>
      <c r="R214" s="403"/>
      <c r="S214" s="403"/>
      <c r="T214" s="403"/>
      <c r="U214" s="40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00" t="s">
        <v>209</v>
      </c>
      <c r="C215" s="126" t="s">
        <v>195</v>
      </c>
      <c r="D215" s="108">
        <v>5.03</v>
      </c>
      <c r="E215" s="108"/>
      <c r="F215" s="127"/>
      <c r="G215" s="128"/>
      <c r="H215" s="40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3"/>
      <c r="P215" s="403"/>
      <c r="Q215" s="403"/>
      <c r="R215" s="403"/>
      <c r="S215" s="403"/>
      <c r="T215" s="403"/>
      <c r="U215" s="403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00" t="s">
        <v>209</v>
      </c>
      <c r="C216" s="126" t="s">
        <v>204</v>
      </c>
      <c r="D216" s="108">
        <v>5.03</v>
      </c>
      <c r="E216" s="108"/>
      <c r="F216" s="127"/>
      <c r="G216" s="128"/>
      <c r="H216" s="40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3"/>
      <c r="P216" s="403"/>
      <c r="Q216" s="403"/>
      <c r="R216" s="403"/>
      <c r="S216" s="403"/>
      <c r="T216" s="403"/>
      <c r="U216" s="40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00" t="s">
        <v>382</v>
      </c>
      <c r="C217" s="187" t="s">
        <v>383</v>
      </c>
      <c r="D217" s="108">
        <v>5.03</v>
      </c>
      <c r="E217" s="108"/>
      <c r="F217" s="127"/>
      <c r="G217" s="128"/>
      <c r="H217" s="409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03"/>
      <c r="P217" s="403"/>
      <c r="Q217" s="403"/>
      <c r="R217" s="403"/>
      <c r="S217" s="403"/>
      <c r="T217" s="403"/>
      <c r="U217" s="403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00" t="s">
        <v>382</v>
      </c>
      <c r="C218" s="187" t="s">
        <v>384</v>
      </c>
      <c r="D218" s="108">
        <v>5.03</v>
      </c>
      <c r="E218" s="108"/>
      <c r="F218" s="127"/>
      <c r="G218" s="128"/>
      <c r="H218" s="409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03"/>
      <c r="P218" s="403"/>
      <c r="Q218" s="403"/>
      <c r="R218" s="403"/>
      <c r="S218" s="403"/>
      <c r="T218" s="403"/>
      <c r="U218" s="403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00" t="s">
        <v>382</v>
      </c>
      <c r="C219" s="187" t="s">
        <v>389</v>
      </c>
      <c r="D219" s="108">
        <v>5.03</v>
      </c>
      <c r="E219" s="108"/>
      <c r="F219" s="127"/>
      <c r="G219" s="128"/>
      <c r="H219" s="409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3"/>
      <c r="P219" s="403"/>
      <c r="Q219" s="403"/>
      <c r="R219" s="403"/>
      <c r="S219" s="403"/>
      <c r="T219" s="403"/>
      <c r="U219" s="40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00" t="s">
        <v>382</v>
      </c>
      <c r="C220" s="187" t="s">
        <v>391</v>
      </c>
      <c r="D220" s="108">
        <v>5.03</v>
      </c>
      <c r="E220" s="108"/>
      <c r="F220" s="127"/>
      <c r="G220" s="128"/>
      <c r="H220" s="409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3"/>
      <c r="P220" s="403"/>
      <c r="Q220" s="403"/>
      <c r="R220" s="403"/>
      <c r="S220" s="403"/>
      <c r="T220" s="403"/>
      <c r="U220" s="40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00" t="s">
        <v>418</v>
      </c>
      <c r="C221" s="187" t="s">
        <v>364</v>
      </c>
      <c r="D221" s="108">
        <v>5.03</v>
      </c>
      <c r="E221" s="108"/>
      <c r="F221" s="127"/>
      <c r="G221" s="128"/>
      <c r="H221" s="40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03"/>
      <c r="P221" s="403"/>
      <c r="Q221" s="403"/>
      <c r="R221" s="403"/>
      <c r="S221" s="403"/>
      <c r="T221" s="403"/>
      <c r="U221" s="40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00" t="s">
        <v>418</v>
      </c>
      <c r="C222" s="187" t="s">
        <v>365</v>
      </c>
      <c r="D222" s="108">
        <v>5.03</v>
      </c>
      <c r="E222" s="108"/>
      <c r="F222" s="127"/>
      <c r="G222" s="128"/>
      <c r="H222" s="40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03"/>
      <c r="P222" s="403"/>
      <c r="Q222" s="403"/>
      <c r="R222" s="403"/>
      <c r="S222" s="403"/>
      <c r="T222" s="403"/>
      <c r="U222" s="40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00" t="s">
        <v>418</v>
      </c>
      <c r="C223" s="187" t="s">
        <v>366</v>
      </c>
      <c r="D223" s="108">
        <v>5.03</v>
      </c>
      <c r="E223" s="108"/>
      <c r="F223" s="127"/>
      <c r="G223" s="128"/>
      <c r="H223" s="40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3"/>
      <c r="P223" s="403"/>
      <c r="Q223" s="403"/>
      <c r="R223" s="403"/>
      <c r="S223" s="403"/>
      <c r="T223" s="403"/>
      <c r="U223" s="40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00" t="s">
        <v>418</v>
      </c>
      <c r="C224" s="187" t="s">
        <v>367</v>
      </c>
      <c r="D224" s="108">
        <v>5.03</v>
      </c>
      <c r="E224" s="108"/>
      <c r="F224" s="127"/>
      <c r="G224" s="128"/>
      <c r="H224" s="40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3"/>
      <c r="P224" s="403"/>
      <c r="Q224" s="403"/>
      <c r="R224" s="403"/>
      <c r="S224" s="403"/>
      <c r="T224" s="403"/>
      <c r="U224" s="40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09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09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0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01"/>
      <c r="P227" s="401"/>
      <c r="Q227" s="401"/>
      <c r="R227" s="401"/>
      <c r="S227" s="401"/>
      <c r="T227" s="401"/>
      <c r="U227" s="401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0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01"/>
      <c r="P228" s="401"/>
      <c r="Q228" s="401"/>
      <c r="R228" s="401"/>
      <c r="S228" s="401"/>
      <c r="T228" s="401"/>
      <c r="U228" s="40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0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01"/>
      <c r="P229" s="401"/>
      <c r="Q229" s="401"/>
      <c r="R229" s="401"/>
      <c r="S229" s="401"/>
      <c r="T229" s="401"/>
      <c r="U229" s="40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0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01"/>
      <c r="P230" s="401"/>
      <c r="Q230" s="401"/>
      <c r="R230" s="401"/>
      <c r="S230" s="401"/>
      <c r="T230" s="401"/>
      <c r="U230" s="40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0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1"/>
      <c r="P231" s="401"/>
      <c r="Q231" s="401"/>
      <c r="R231" s="401"/>
      <c r="S231" s="401"/>
      <c r="T231" s="401"/>
      <c r="U231" s="40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0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1"/>
      <c r="P232" s="401"/>
      <c r="Q232" s="401"/>
      <c r="R232" s="401"/>
      <c r="S232" s="401"/>
      <c r="T232" s="401"/>
      <c r="U232" s="40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0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1"/>
      <c r="P233" s="401"/>
      <c r="Q233" s="401"/>
      <c r="R233" s="401"/>
      <c r="S233" s="401"/>
      <c r="T233" s="401"/>
      <c r="U233" s="40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0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1"/>
      <c r="P234" s="401"/>
      <c r="Q234" s="401"/>
      <c r="R234" s="401"/>
      <c r="S234" s="401"/>
      <c r="T234" s="401"/>
      <c r="U234" s="40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09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01"/>
      <c r="P235" s="401"/>
      <c r="Q235" s="401"/>
      <c r="R235" s="401"/>
      <c r="S235" s="401"/>
      <c r="T235" s="401"/>
      <c r="U235" s="401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09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01"/>
      <c r="P236" s="401"/>
      <c r="Q236" s="401"/>
      <c r="R236" s="401"/>
      <c r="S236" s="401"/>
      <c r="T236" s="401"/>
      <c r="U236" s="401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0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01"/>
      <c r="P237" s="401"/>
      <c r="Q237" s="401"/>
      <c r="R237" s="401"/>
      <c r="S237" s="401"/>
      <c r="T237" s="401"/>
      <c r="U237" s="401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09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01"/>
      <c r="P238" s="401"/>
      <c r="Q238" s="401"/>
      <c r="R238" s="401"/>
      <c r="S238" s="401"/>
      <c r="T238" s="401"/>
      <c r="U238" s="401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09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01"/>
      <c r="P239" s="401"/>
      <c r="Q239" s="401"/>
      <c r="R239" s="401"/>
      <c r="S239" s="401"/>
      <c r="T239" s="401"/>
      <c r="U239" s="401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09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01"/>
      <c r="P240" s="401"/>
      <c r="Q240" s="401"/>
      <c r="R240" s="401"/>
      <c r="S240" s="401"/>
      <c r="T240" s="401"/>
      <c r="U240" s="401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09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01"/>
      <c r="P241" s="401"/>
      <c r="Q241" s="401"/>
      <c r="R241" s="401"/>
      <c r="S241" s="401"/>
      <c r="T241" s="401"/>
      <c r="U241" s="401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0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01"/>
      <c r="P242" s="401"/>
      <c r="Q242" s="401"/>
      <c r="R242" s="401"/>
      <c r="S242" s="401"/>
      <c r="T242" s="401"/>
      <c r="U242" s="401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0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01"/>
      <c r="P243" s="401"/>
      <c r="Q243" s="401"/>
      <c r="R243" s="401"/>
      <c r="S243" s="401"/>
      <c r="T243" s="401"/>
      <c r="U243" s="40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09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01"/>
      <c r="P244" s="401"/>
      <c r="Q244" s="401"/>
      <c r="R244" s="401"/>
      <c r="S244" s="401"/>
      <c r="T244" s="401"/>
      <c r="U244" s="401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09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01"/>
      <c r="P245" s="401"/>
      <c r="Q245" s="401"/>
      <c r="R245" s="401"/>
      <c r="S245" s="401"/>
      <c r="T245" s="401"/>
      <c r="U245" s="401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0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01"/>
      <c r="P246" s="401"/>
      <c r="Q246" s="401"/>
      <c r="R246" s="401"/>
      <c r="S246" s="401"/>
      <c r="T246" s="401"/>
      <c r="U246" s="40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0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1"/>
      <c r="P247" s="401"/>
      <c r="Q247" s="401"/>
      <c r="R247" s="401"/>
      <c r="S247" s="401"/>
      <c r="T247" s="401"/>
      <c r="U247" s="40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09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01"/>
      <c r="P248" s="401"/>
      <c r="Q248" s="401"/>
      <c r="R248" s="401"/>
      <c r="S248" s="401"/>
      <c r="T248" s="401"/>
      <c r="U248" s="40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09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01"/>
      <c r="P249" s="401"/>
      <c r="Q249" s="401"/>
      <c r="R249" s="401"/>
      <c r="S249" s="401"/>
      <c r="T249" s="401"/>
      <c r="U249" s="40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0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01"/>
      <c r="P250" s="401"/>
      <c r="Q250" s="401"/>
      <c r="R250" s="401"/>
      <c r="S250" s="401"/>
      <c r="T250" s="401"/>
      <c r="U250" s="40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0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1"/>
      <c r="P251" s="401"/>
      <c r="Q251" s="401"/>
      <c r="R251" s="401"/>
      <c r="S251" s="401"/>
      <c r="T251" s="401"/>
      <c r="U251" s="40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0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1"/>
      <c r="P252" s="401"/>
      <c r="Q252" s="401"/>
      <c r="R252" s="401"/>
      <c r="S252" s="401"/>
      <c r="T252" s="401"/>
      <c r="U252" s="40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0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1"/>
      <c r="P253" s="401"/>
      <c r="Q253" s="401"/>
      <c r="R253" s="401"/>
      <c r="S253" s="401"/>
      <c r="T253" s="401"/>
      <c r="U253" s="401"/>
      <c r="V253" s="132"/>
      <c r="W253" s="133"/>
      <c r="X253" s="132"/>
      <c r="Y253" s="132"/>
      <c r="Z253" s="132"/>
      <c r="AA253" s="132"/>
    </row>
    <row r="254" spans="1:27" ht="20.100000000000001" customHeight="1">
      <c r="A254" s="504" t="s">
        <v>216</v>
      </c>
      <c r="B254" s="504"/>
      <c r="C254" s="407" t="s">
        <v>202</v>
      </c>
      <c r="D254" s="143"/>
      <c r="E254" s="143"/>
      <c r="F254" s="144"/>
      <c r="G254" s="145">
        <f>SUM(G197:G253)</f>
        <v>1148</v>
      </c>
      <c r="H254" s="146">
        <f>SUM(H197:H253)</f>
        <v>5831.84</v>
      </c>
      <c r="I254" s="146">
        <f>SUM(I197:I253)</f>
        <v>46</v>
      </c>
      <c r="J254" s="130">
        <f t="array" ref="J254">IF(ISERROR(G254/I254),"",G254/I254)</f>
        <v>24.956521739130434</v>
      </c>
      <c r="K254" s="146">
        <f>SUM(K197:K253)</f>
        <v>54.666666666666664</v>
      </c>
      <c r="L254" s="147"/>
      <c r="M254" s="150">
        <f t="shared" ref="M254:V254" si="114">SUM(M197:M253)</f>
        <v>-8.6666666666666661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00" t="s">
        <v>217</v>
      </c>
      <c r="C255" s="126" t="s">
        <v>179</v>
      </c>
      <c r="D255" s="108">
        <v>5.03</v>
      </c>
      <c r="E255" s="108"/>
      <c r="F255" s="127"/>
      <c r="G255" s="128"/>
      <c r="H255" s="409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01"/>
      <c r="P255" s="401"/>
      <c r="Q255" s="401"/>
      <c r="R255" s="401"/>
      <c r="S255" s="401"/>
      <c r="T255" s="401"/>
      <c r="U255" s="401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00" t="s">
        <v>217</v>
      </c>
      <c r="C256" s="126" t="s">
        <v>186</v>
      </c>
      <c r="D256" s="108">
        <v>5.03</v>
      </c>
      <c r="E256" s="108"/>
      <c r="F256" s="127"/>
      <c r="G256" s="128"/>
      <c r="H256" s="409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01"/>
      <c r="P256" s="401"/>
      <c r="Q256" s="401"/>
      <c r="R256" s="401"/>
      <c r="S256" s="401"/>
      <c r="T256" s="401"/>
      <c r="U256" s="401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00" t="s">
        <v>217</v>
      </c>
      <c r="C257" s="126" t="s">
        <v>204</v>
      </c>
      <c r="D257" s="108">
        <v>5.03</v>
      </c>
      <c r="E257" s="108"/>
      <c r="F257" s="127"/>
      <c r="G257" s="128"/>
      <c r="H257" s="409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01"/>
      <c r="P257" s="401"/>
      <c r="Q257" s="401"/>
      <c r="R257" s="401"/>
      <c r="S257" s="401"/>
      <c r="T257" s="401"/>
      <c r="U257" s="401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42710</v>
      </c>
      <c r="G258" s="128">
        <f>36+24</f>
        <v>60</v>
      </c>
      <c r="H258" s="409">
        <f t="shared" si="116"/>
        <v>301.8</v>
      </c>
      <c r="I258" s="129">
        <f>11.5*2</f>
        <v>23</v>
      </c>
      <c r="J258" s="130">
        <f t="array" ref="J258">IF(ISERROR(G258/I258),"",G258/I258)</f>
        <v>2.6086956521739131</v>
      </c>
      <c r="K258" s="131">
        <f t="array" ref="K258">IF(ISERROR(G258/L258),"",G258/L258)</f>
        <v>6.4516129032258061</v>
      </c>
      <c r="L258" s="129">
        <v>9.3000000000000007</v>
      </c>
      <c r="M258" s="109">
        <f t="shared" si="117"/>
        <v>16.548387096774192</v>
      </c>
      <c r="N258" s="130">
        <f t="shared" si="118"/>
        <v>0</v>
      </c>
      <c r="O258" s="401"/>
      <c r="P258" s="401"/>
      <c r="Q258" s="401"/>
      <c r="R258" s="401"/>
      <c r="S258" s="401"/>
      <c r="T258" s="401"/>
      <c r="U258" s="401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0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01"/>
      <c r="P259" s="401"/>
      <c r="Q259" s="401"/>
      <c r="R259" s="401"/>
      <c r="S259" s="401"/>
      <c r="T259" s="401"/>
      <c r="U259" s="40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f>29+24</f>
        <v>53</v>
      </c>
      <c r="H260" s="409">
        <f t="shared" si="116"/>
        <v>266.59000000000003</v>
      </c>
      <c r="I260" s="129">
        <v>11.5</v>
      </c>
      <c r="J260" s="130">
        <f t="array" ref="J260">IF(ISERROR(G260/I260),"",G260/I260)</f>
        <v>4.6086956521739131</v>
      </c>
      <c r="K260" s="131">
        <f t="array" ref="K260">IF(ISERROR(G260/L260),"",G260/L260)</f>
        <v>5.6989247311827951</v>
      </c>
      <c r="L260" s="129">
        <v>9.3000000000000007</v>
      </c>
      <c r="M260" s="109">
        <f t="shared" si="117"/>
        <v>5.8010752688172049</v>
      </c>
      <c r="N260" s="130">
        <f t="shared" si="118"/>
        <v>0</v>
      </c>
      <c r="O260" s="401"/>
      <c r="P260" s="401"/>
      <c r="Q260" s="401"/>
      <c r="R260" s="401"/>
      <c r="S260" s="401"/>
      <c r="T260" s="401"/>
      <c r="U260" s="401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>
        <v>42707</v>
      </c>
      <c r="G261" s="128">
        <v>30</v>
      </c>
      <c r="H261" s="409">
        <f t="shared" si="116"/>
        <v>150.9</v>
      </c>
      <c r="I261" s="129">
        <v>3.5</v>
      </c>
      <c r="J261" s="130">
        <f t="array" ref="J261">IF(ISERROR(G261/I261),"",G261/I261)</f>
        <v>8.5714285714285712</v>
      </c>
      <c r="K261" s="131">
        <f t="array" ref="K261">IF(ISERROR(G261/L261),"",G261/L261)</f>
        <v>3.225806451612903</v>
      </c>
      <c r="L261" s="129">
        <v>9.3000000000000007</v>
      </c>
      <c r="M261" s="109">
        <f t="shared" si="117"/>
        <v>0.27419354838709697</v>
      </c>
      <c r="N261" s="130">
        <f t="shared" si="118"/>
        <v>0</v>
      </c>
      <c r="O261" s="401"/>
      <c r="P261" s="401"/>
      <c r="Q261" s="401"/>
      <c r="R261" s="401"/>
      <c r="S261" s="401"/>
      <c r="T261" s="401"/>
      <c r="U261" s="40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09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01"/>
      <c r="P262" s="401"/>
      <c r="Q262" s="401"/>
      <c r="R262" s="401"/>
      <c r="S262" s="401"/>
      <c r="T262" s="401"/>
      <c r="U262" s="401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0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01"/>
      <c r="P263" s="401"/>
      <c r="Q263" s="401"/>
      <c r="R263" s="401"/>
      <c r="S263" s="401"/>
      <c r="T263" s="401"/>
      <c r="U263" s="401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0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01"/>
      <c r="P264" s="401"/>
      <c r="Q264" s="401"/>
      <c r="R264" s="401"/>
      <c r="S264" s="401"/>
      <c r="T264" s="401"/>
      <c r="U264" s="401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0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01"/>
      <c r="P265" s="401"/>
      <c r="Q265" s="401"/>
      <c r="R265" s="401"/>
      <c r="S265" s="401"/>
      <c r="T265" s="401"/>
      <c r="U265" s="40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0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1"/>
      <c r="P266" s="401"/>
      <c r="Q266" s="401"/>
      <c r="R266" s="401"/>
      <c r="S266" s="401"/>
      <c r="T266" s="401"/>
      <c r="U266" s="40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0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01"/>
      <c r="P267" s="401"/>
      <c r="Q267" s="401"/>
      <c r="R267" s="401"/>
      <c r="S267" s="401"/>
      <c r="T267" s="401"/>
      <c r="U267" s="401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09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01"/>
      <c r="P268" s="401"/>
      <c r="Q268" s="401"/>
      <c r="R268" s="401"/>
      <c r="S268" s="401"/>
      <c r="T268" s="401"/>
      <c r="U268" s="401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09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01"/>
      <c r="P269" s="401"/>
      <c r="Q269" s="401"/>
      <c r="R269" s="401"/>
      <c r="S269" s="401"/>
      <c r="T269" s="401"/>
      <c r="U269" s="401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0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01"/>
      <c r="P270" s="401"/>
      <c r="Q270" s="401"/>
      <c r="R270" s="401"/>
      <c r="S270" s="401"/>
      <c r="T270" s="401"/>
      <c r="U270" s="40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00" t="s">
        <v>222</v>
      </c>
      <c r="C271" s="126" t="s">
        <v>181</v>
      </c>
      <c r="D271" s="108">
        <v>9.36</v>
      </c>
      <c r="E271" s="108"/>
      <c r="F271" s="127"/>
      <c r="G271" s="128"/>
      <c r="H271" s="409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01"/>
      <c r="P271" s="401"/>
      <c r="Q271" s="401"/>
      <c r="R271" s="401"/>
      <c r="S271" s="401"/>
      <c r="T271" s="401"/>
      <c r="U271" s="401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00" t="s">
        <v>222</v>
      </c>
      <c r="C272" s="126" t="s">
        <v>179</v>
      </c>
      <c r="D272" s="108">
        <v>9.36</v>
      </c>
      <c r="E272" s="108"/>
      <c r="F272" s="127"/>
      <c r="G272" s="128"/>
      <c r="H272" s="409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01"/>
      <c r="P272" s="401"/>
      <c r="Q272" s="401"/>
      <c r="R272" s="401"/>
      <c r="S272" s="401"/>
      <c r="T272" s="401"/>
      <c r="U272" s="401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00" t="s">
        <v>222</v>
      </c>
      <c r="C273" s="126" t="s">
        <v>221</v>
      </c>
      <c r="D273" s="108">
        <v>9.36</v>
      </c>
      <c r="E273" s="108"/>
      <c r="F273" s="127"/>
      <c r="G273" s="128"/>
      <c r="H273" s="40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01"/>
      <c r="P273" s="401"/>
      <c r="Q273" s="401"/>
      <c r="R273" s="401"/>
      <c r="S273" s="401"/>
      <c r="T273" s="401"/>
      <c r="U273" s="401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00" t="s">
        <v>222</v>
      </c>
      <c r="C274" s="126" t="s">
        <v>186</v>
      </c>
      <c r="D274" s="108">
        <v>9.36</v>
      </c>
      <c r="E274" s="108"/>
      <c r="F274" s="127"/>
      <c r="G274" s="128"/>
      <c r="H274" s="40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1"/>
      <c r="P274" s="401"/>
      <c r="Q274" s="401"/>
      <c r="R274" s="401"/>
      <c r="S274" s="401"/>
      <c r="T274" s="401"/>
      <c r="U274" s="40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00" t="s">
        <v>393</v>
      </c>
      <c r="C275" s="187" t="s">
        <v>395</v>
      </c>
      <c r="D275" s="108">
        <v>5</v>
      </c>
      <c r="E275" s="108"/>
      <c r="F275" s="127"/>
      <c r="G275" s="128"/>
      <c r="H275" s="409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01"/>
      <c r="P275" s="401"/>
      <c r="Q275" s="401"/>
      <c r="R275" s="401"/>
      <c r="S275" s="401"/>
      <c r="T275" s="401"/>
      <c r="U275" s="401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00" t="s">
        <v>393</v>
      </c>
      <c r="C276" s="187" t="s">
        <v>402</v>
      </c>
      <c r="D276" s="108">
        <v>5</v>
      </c>
      <c r="E276" s="108"/>
      <c r="F276" s="127"/>
      <c r="G276" s="128"/>
      <c r="H276" s="409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01"/>
      <c r="P276" s="401"/>
      <c r="Q276" s="401"/>
      <c r="R276" s="401"/>
      <c r="S276" s="401"/>
      <c r="T276" s="401"/>
      <c r="U276" s="401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00" t="s">
        <v>404</v>
      </c>
      <c r="C277" s="187" t="s">
        <v>405</v>
      </c>
      <c r="D277" s="108">
        <v>5</v>
      </c>
      <c r="E277" s="108"/>
      <c r="F277" s="127"/>
      <c r="G277" s="128"/>
      <c r="H277" s="409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01"/>
      <c r="P277" s="401"/>
      <c r="Q277" s="401"/>
      <c r="R277" s="401"/>
      <c r="S277" s="401"/>
      <c r="T277" s="401"/>
      <c r="U277" s="40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00" t="s">
        <v>342</v>
      </c>
      <c r="C278" s="187" t="s">
        <v>372</v>
      </c>
      <c r="D278" s="108">
        <v>5</v>
      </c>
      <c r="E278" s="108"/>
      <c r="F278" s="127"/>
      <c r="G278" s="128"/>
      <c r="H278" s="40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1"/>
      <c r="P278" s="401"/>
      <c r="Q278" s="401"/>
      <c r="R278" s="401"/>
      <c r="S278" s="401"/>
      <c r="T278" s="401"/>
      <c r="U278" s="40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00" t="s">
        <v>343</v>
      </c>
      <c r="C279" s="126" t="s">
        <v>345</v>
      </c>
      <c r="D279" s="108">
        <v>5</v>
      </c>
      <c r="E279" s="108"/>
      <c r="F279" s="127"/>
      <c r="G279" s="128"/>
      <c r="H279" s="40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1"/>
      <c r="P279" s="401"/>
      <c r="Q279" s="401"/>
      <c r="R279" s="401"/>
      <c r="S279" s="401"/>
      <c r="T279" s="401"/>
      <c r="U279" s="40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00" t="s">
        <v>343</v>
      </c>
      <c r="C280" s="126" t="s">
        <v>347</v>
      </c>
      <c r="D280" s="108">
        <v>5</v>
      </c>
      <c r="E280" s="108"/>
      <c r="F280" s="127"/>
      <c r="G280" s="128"/>
      <c r="H280" s="40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1"/>
      <c r="P280" s="401"/>
      <c r="Q280" s="401"/>
      <c r="R280" s="401"/>
      <c r="S280" s="401"/>
      <c r="T280" s="401"/>
      <c r="U280" s="40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09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01"/>
      <c r="P281" s="401"/>
      <c r="Q281" s="401"/>
      <c r="R281" s="401"/>
      <c r="S281" s="401"/>
      <c r="T281" s="401"/>
      <c r="U281" s="401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09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01"/>
      <c r="P282" s="401"/>
      <c r="Q282" s="401"/>
      <c r="R282" s="401"/>
      <c r="S282" s="401"/>
      <c r="T282" s="401"/>
      <c r="U282" s="401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09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01"/>
      <c r="P283" s="401"/>
      <c r="Q283" s="401"/>
      <c r="R283" s="401"/>
      <c r="S283" s="401"/>
      <c r="T283" s="401"/>
      <c r="U283" s="401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09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01"/>
      <c r="P284" s="401"/>
      <c r="Q284" s="401"/>
      <c r="R284" s="401"/>
      <c r="S284" s="401"/>
      <c r="T284" s="401"/>
      <c r="U284" s="401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0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01"/>
      <c r="P285" s="401"/>
      <c r="Q285" s="401"/>
      <c r="R285" s="401"/>
      <c r="S285" s="401"/>
      <c r="T285" s="401"/>
      <c r="U285" s="40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09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01"/>
      <c r="P286" s="401"/>
      <c r="Q286" s="401"/>
      <c r="R286" s="401"/>
      <c r="S286" s="401"/>
      <c r="T286" s="401"/>
      <c r="U286" s="401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09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01"/>
      <c r="P287" s="401"/>
      <c r="Q287" s="401"/>
      <c r="R287" s="401"/>
      <c r="S287" s="401"/>
      <c r="T287" s="401"/>
      <c r="U287" s="401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42708</v>
      </c>
      <c r="G288" s="128">
        <v>100</v>
      </c>
      <c r="H288" s="409">
        <f t="shared" si="116"/>
        <v>505.99999999999994</v>
      </c>
      <c r="I288" s="129">
        <v>11.5</v>
      </c>
      <c r="J288" s="130">
        <f t="array" ref="J288">IF(ISERROR(G288/I288),"",G288/I288)</f>
        <v>8.695652173913043</v>
      </c>
      <c r="K288" s="409">
        <f t="array" ref="K288">IF(ISERROR(G288/L288),"",G288/L288)</f>
        <v>11.111111111111111</v>
      </c>
      <c r="L288" s="129">
        <v>9</v>
      </c>
      <c r="M288" s="109">
        <f t="shared" si="127"/>
        <v>0.38888888888888928</v>
      </c>
      <c r="N288" s="130">
        <f t="shared" si="128"/>
        <v>0</v>
      </c>
      <c r="O288" s="401"/>
      <c r="P288" s="401"/>
      <c r="Q288" s="401"/>
      <c r="R288" s="401"/>
      <c r="S288" s="401"/>
      <c r="T288" s="401"/>
      <c r="U288" s="401"/>
      <c r="V288" s="132">
        <f t="shared" si="129"/>
        <v>0</v>
      </c>
      <c r="W288" s="133">
        <f t="shared" si="130"/>
        <v>0</v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407" t="s">
        <v>202</v>
      </c>
      <c r="D289" s="143"/>
      <c r="E289" s="143"/>
      <c r="F289" s="144"/>
      <c r="G289" s="145">
        <f>SUM(G255:G288)</f>
        <v>243</v>
      </c>
      <c r="H289" s="146">
        <f>SUM(H255:H288)</f>
        <v>1225.29</v>
      </c>
      <c r="I289" s="146">
        <f>SUM(I255:I288)</f>
        <v>49.5</v>
      </c>
      <c r="J289" s="130">
        <f t="array" ref="J289">IF(ISERROR(G289/I289),"",G289/I289)</f>
        <v>4.9090909090909092</v>
      </c>
      <c r="K289" s="146">
        <f>SUM(K255:K288)</f>
        <v>26.487455197132615</v>
      </c>
      <c r="L289" s="147"/>
      <c r="M289" s="150">
        <f t="shared" ref="M289:V289" si="131">SUM(M255:M288)</f>
        <v>23.012544802867382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09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01"/>
      <c r="P290" s="401"/>
      <c r="Q290" s="401"/>
      <c r="R290" s="401"/>
      <c r="S290" s="401"/>
      <c r="T290" s="401"/>
      <c r="U290" s="401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09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01"/>
      <c r="P291" s="401"/>
      <c r="Q291" s="401"/>
      <c r="R291" s="401"/>
      <c r="S291" s="401"/>
      <c r="T291" s="401"/>
      <c r="U291" s="401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09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01"/>
      <c r="P292" s="401"/>
      <c r="Q292" s="401"/>
      <c r="R292" s="401"/>
      <c r="S292" s="401"/>
      <c r="T292" s="401"/>
      <c r="U292" s="401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0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01"/>
      <c r="P293" s="401"/>
      <c r="Q293" s="401"/>
      <c r="R293" s="401"/>
      <c r="S293" s="401"/>
      <c r="T293" s="401"/>
      <c r="U293" s="40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05" t="s">
        <v>203</v>
      </c>
      <c r="D294" s="108">
        <v>5.03</v>
      </c>
      <c r="E294" s="108"/>
      <c r="F294" s="127"/>
      <c r="G294" s="128"/>
      <c r="H294" s="40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01"/>
      <c r="P294" s="401"/>
      <c r="Q294" s="401"/>
      <c r="R294" s="401"/>
      <c r="S294" s="401"/>
      <c r="T294" s="401"/>
      <c r="U294" s="40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0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01"/>
      <c r="P295" s="401"/>
      <c r="Q295" s="401"/>
      <c r="R295" s="401"/>
      <c r="S295" s="401"/>
      <c r="T295" s="401"/>
      <c r="U295" s="40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0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1"/>
      <c r="P296" s="401"/>
      <c r="Q296" s="401"/>
      <c r="R296" s="401"/>
      <c r="S296" s="401"/>
      <c r="T296" s="401"/>
      <c r="U296" s="40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05" t="s">
        <v>228</v>
      </c>
      <c r="D297" s="108">
        <v>5.03</v>
      </c>
      <c r="E297" s="108"/>
      <c r="F297" s="127"/>
      <c r="G297" s="128"/>
      <c r="H297" s="40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1"/>
      <c r="P297" s="401"/>
      <c r="Q297" s="401"/>
      <c r="R297" s="401"/>
      <c r="S297" s="401"/>
      <c r="T297" s="401"/>
      <c r="U297" s="40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05" t="s">
        <v>212</v>
      </c>
      <c r="D298" s="108">
        <v>5.03</v>
      </c>
      <c r="E298" s="108"/>
      <c r="F298" s="127"/>
      <c r="G298" s="128"/>
      <c r="H298" s="409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01"/>
      <c r="P298" s="401"/>
      <c r="Q298" s="401"/>
      <c r="R298" s="401"/>
      <c r="S298" s="401"/>
      <c r="T298" s="401"/>
      <c r="U298" s="40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05" t="s">
        <v>203</v>
      </c>
      <c r="D299" s="108">
        <v>5.03</v>
      </c>
      <c r="E299" s="108"/>
      <c r="F299" s="127"/>
      <c r="G299" s="128"/>
      <c r="H299" s="409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01"/>
      <c r="P299" s="401"/>
      <c r="Q299" s="401"/>
      <c r="R299" s="401"/>
      <c r="S299" s="401"/>
      <c r="T299" s="401"/>
      <c r="U299" s="40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05" t="s">
        <v>186</v>
      </c>
      <c r="D300" s="108">
        <v>5.03</v>
      </c>
      <c r="E300" s="108"/>
      <c r="F300" s="127"/>
      <c r="G300" s="128"/>
      <c r="H300" s="40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01"/>
      <c r="P300" s="401"/>
      <c r="Q300" s="401"/>
      <c r="R300" s="401"/>
      <c r="S300" s="401"/>
      <c r="T300" s="401"/>
      <c r="U300" s="40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05" t="s">
        <v>228</v>
      </c>
      <c r="D301" s="108">
        <v>5.03</v>
      </c>
      <c r="E301" s="108"/>
      <c r="F301" s="127"/>
      <c r="G301" s="128"/>
      <c r="H301" s="40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1"/>
      <c r="P301" s="401"/>
      <c r="Q301" s="401"/>
      <c r="R301" s="401"/>
      <c r="S301" s="401"/>
      <c r="T301" s="401"/>
      <c r="U301" s="40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05" t="s">
        <v>199</v>
      </c>
      <c r="D302" s="108">
        <v>5.03</v>
      </c>
      <c r="E302" s="108"/>
      <c r="F302" s="127"/>
      <c r="G302" s="128"/>
      <c r="H302" s="40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1"/>
      <c r="P302" s="401"/>
      <c r="Q302" s="401"/>
      <c r="R302" s="401"/>
      <c r="S302" s="401"/>
      <c r="T302" s="401"/>
      <c r="U302" s="40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09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01"/>
      <c r="P303" s="401"/>
      <c r="Q303" s="401"/>
      <c r="R303" s="401"/>
      <c r="S303" s="401"/>
      <c r="T303" s="401"/>
      <c r="U303" s="40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09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01"/>
      <c r="P304" s="401"/>
      <c r="Q304" s="401"/>
      <c r="R304" s="401"/>
      <c r="S304" s="401"/>
      <c r="T304" s="401"/>
      <c r="U304" s="40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407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09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01"/>
      <c r="P306" s="401"/>
      <c r="Q306" s="401"/>
      <c r="R306" s="401"/>
      <c r="S306" s="401"/>
      <c r="T306" s="401"/>
      <c r="U306" s="401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09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01"/>
      <c r="P307" s="401"/>
      <c r="Q307" s="401"/>
      <c r="R307" s="401"/>
      <c r="S307" s="401"/>
      <c r="T307" s="401"/>
      <c r="U307" s="401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09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01"/>
      <c r="P308" s="401"/>
      <c r="Q308" s="401"/>
      <c r="R308" s="401"/>
      <c r="S308" s="401"/>
      <c r="T308" s="401"/>
      <c r="U308" s="401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0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01"/>
      <c r="P309" s="401"/>
      <c r="Q309" s="401"/>
      <c r="R309" s="401"/>
      <c r="S309" s="401"/>
      <c r="T309" s="401"/>
      <c r="U309" s="40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0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1"/>
      <c r="P310" s="401"/>
      <c r="Q310" s="401"/>
      <c r="R310" s="401"/>
      <c r="S310" s="401"/>
      <c r="T310" s="401"/>
      <c r="U310" s="401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09"/>
      <c r="I311" s="129"/>
      <c r="J311" s="130"/>
      <c r="K311" s="131"/>
      <c r="L311" s="129"/>
      <c r="M311" s="109"/>
      <c r="N311" s="130"/>
      <c r="O311" s="401"/>
      <c r="P311" s="401"/>
      <c r="Q311" s="401"/>
      <c r="R311" s="401"/>
      <c r="S311" s="401"/>
      <c r="T311" s="401"/>
      <c r="U311" s="401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09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01"/>
      <c r="P312" s="401"/>
      <c r="Q312" s="401"/>
      <c r="R312" s="401"/>
      <c r="S312" s="401"/>
      <c r="T312" s="401"/>
      <c r="U312" s="401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96" t="s">
        <v>234</v>
      </c>
      <c r="B313" s="497"/>
      <c r="C313" s="407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99"/>
      <c r="D314" s="108">
        <v>3.65</v>
      </c>
      <c r="E314" s="108"/>
      <c r="F314" s="153"/>
      <c r="G314" s="128"/>
      <c r="H314" s="409">
        <f t="shared" ref="H314:H327" si="145">D314*G314</f>
        <v>0</v>
      </c>
      <c r="I314" s="129"/>
      <c r="J314" s="130" t="str">
        <f t="array" ref="J314">IF(ISERROR(G314/I314),"",G314/I314)</f>
        <v/>
      </c>
      <c r="K314" s="409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01"/>
      <c r="P314" s="401"/>
      <c r="Q314" s="401"/>
      <c r="R314" s="401"/>
      <c r="S314" s="401"/>
      <c r="T314" s="401"/>
      <c r="U314" s="401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99"/>
      <c r="D315" s="108">
        <v>6.58</v>
      </c>
      <c r="E315" s="108"/>
      <c r="F315" s="127"/>
      <c r="G315" s="128"/>
      <c r="H315" s="409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01"/>
      <c r="P315" s="401"/>
      <c r="Q315" s="401"/>
      <c r="R315" s="401"/>
      <c r="S315" s="401"/>
      <c r="T315" s="401"/>
      <c r="U315" s="401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399"/>
      <c r="D316" s="108">
        <v>7.8</v>
      </c>
      <c r="E316" s="108"/>
      <c r="F316" s="127"/>
      <c r="G316" s="128"/>
      <c r="H316" s="409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01"/>
      <c r="P316" s="401"/>
      <c r="Q316" s="401"/>
      <c r="R316" s="401"/>
      <c r="S316" s="401"/>
      <c r="T316" s="401"/>
      <c r="U316" s="401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99"/>
      <c r="D317" s="108">
        <v>4.4000000000000004</v>
      </c>
      <c r="E317" s="108"/>
      <c r="F317" s="127"/>
      <c r="G317" s="128"/>
      <c r="H317" s="409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01"/>
      <c r="P317" s="401"/>
      <c r="Q317" s="401"/>
      <c r="R317" s="401"/>
      <c r="S317" s="401"/>
      <c r="T317" s="401"/>
      <c r="U317" s="401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99"/>
      <c r="D318" s="108"/>
      <c r="E318" s="108"/>
      <c r="F318" s="127"/>
      <c r="G318" s="128"/>
      <c r="H318" s="409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01"/>
      <c r="P318" s="401"/>
      <c r="Q318" s="401"/>
      <c r="R318" s="401"/>
      <c r="S318" s="401"/>
      <c r="T318" s="401"/>
      <c r="U318" s="401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99" t="s">
        <v>239</v>
      </c>
      <c r="C319" s="399" t="s">
        <v>179</v>
      </c>
      <c r="D319" s="108">
        <v>6.04</v>
      </c>
      <c r="E319" s="108"/>
      <c r="F319" s="127"/>
      <c r="G319" s="128"/>
      <c r="H319" s="40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01"/>
      <c r="P319" s="401"/>
      <c r="Q319" s="401"/>
      <c r="R319" s="401"/>
      <c r="S319" s="401"/>
      <c r="T319" s="401"/>
      <c r="U319" s="401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99" t="s">
        <v>239</v>
      </c>
      <c r="C320" s="399" t="s">
        <v>186</v>
      </c>
      <c r="D320" s="108">
        <v>6.04</v>
      </c>
      <c r="E320" s="108"/>
      <c r="F320" s="127"/>
      <c r="G320" s="128"/>
      <c r="H320" s="40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01"/>
      <c r="P320" s="401"/>
      <c r="Q320" s="401"/>
      <c r="R320" s="401"/>
      <c r="S320" s="401"/>
      <c r="T320" s="401"/>
      <c r="U320" s="401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99" t="s">
        <v>443</v>
      </c>
      <c r="C321" s="399" t="s">
        <v>179</v>
      </c>
      <c r="D321" s="108">
        <v>6</v>
      </c>
      <c r="E321" s="108"/>
      <c r="F321" s="127"/>
      <c r="G321" s="128"/>
      <c r="H321" s="409">
        <f t="shared" si="145"/>
        <v>0</v>
      </c>
      <c r="I321" s="129"/>
      <c r="J321" s="130"/>
      <c r="K321" s="131"/>
      <c r="L321" s="129"/>
      <c r="M321" s="109"/>
      <c r="N321" s="130"/>
      <c r="O321" s="401"/>
      <c r="P321" s="401"/>
      <c r="Q321" s="401"/>
      <c r="R321" s="401"/>
      <c r="S321" s="401"/>
      <c r="T321" s="401"/>
      <c r="U321" s="401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99" t="s">
        <v>443</v>
      </c>
      <c r="C322" s="399" t="s">
        <v>60</v>
      </c>
      <c r="D322" s="108">
        <v>6</v>
      </c>
      <c r="E322" s="108"/>
      <c r="F322" s="127"/>
      <c r="G322" s="128"/>
      <c r="H322" s="409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01"/>
      <c r="P322" s="401"/>
      <c r="Q322" s="401"/>
      <c r="R322" s="401"/>
      <c r="S322" s="401"/>
      <c r="T322" s="401"/>
      <c r="U322" s="40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00" t="s">
        <v>240</v>
      </c>
      <c r="C323" s="126"/>
      <c r="D323" s="108">
        <v>7.3</v>
      </c>
      <c r="E323" s="108"/>
      <c r="F323" s="127"/>
      <c r="G323" s="128"/>
      <c r="H323" s="409">
        <f t="shared" si="145"/>
        <v>0</v>
      </c>
      <c r="I323" s="129"/>
      <c r="J323" s="130"/>
      <c r="K323" s="131"/>
      <c r="L323" s="129"/>
      <c r="M323" s="109"/>
      <c r="N323" s="130"/>
      <c r="O323" s="401"/>
      <c r="P323" s="401"/>
      <c r="Q323" s="401"/>
      <c r="R323" s="401"/>
      <c r="S323" s="401"/>
      <c r="T323" s="401"/>
      <c r="U323" s="401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00" t="s">
        <v>241</v>
      </c>
      <c r="C324" s="126"/>
      <c r="D324" s="108">
        <f>78*120/1000</f>
        <v>9.36</v>
      </c>
      <c r="E324" s="108"/>
      <c r="F324" s="127"/>
      <c r="G324" s="128"/>
      <c r="H324" s="409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01"/>
      <c r="P324" s="401"/>
      <c r="Q324" s="401"/>
      <c r="R324" s="401"/>
      <c r="S324" s="401"/>
      <c r="T324" s="401"/>
      <c r="U324" s="401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00" t="s">
        <v>242</v>
      </c>
      <c r="C325" s="126"/>
      <c r="D325" s="108">
        <v>4.5</v>
      </c>
      <c r="E325" s="108"/>
      <c r="F325" s="127"/>
      <c r="G325" s="128"/>
      <c r="H325" s="409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01"/>
      <c r="P325" s="401"/>
      <c r="Q325" s="401"/>
      <c r="R325" s="401"/>
      <c r="S325" s="401"/>
      <c r="T325" s="401"/>
      <c r="U325" s="40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00" t="s">
        <v>243</v>
      </c>
      <c r="C326" s="126"/>
      <c r="D326" s="108">
        <v>4.5</v>
      </c>
      <c r="E326" s="108"/>
      <c r="F326" s="127"/>
      <c r="G326" s="128"/>
      <c r="H326" s="409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01"/>
      <c r="P326" s="401"/>
      <c r="Q326" s="401"/>
      <c r="R326" s="401"/>
      <c r="S326" s="401"/>
      <c r="T326" s="401"/>
      <c r="U326" s="40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09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01"/>
      <c r="P327" s="401"/>
      <c r="Q327" s="401"/>
      <c r="R327" s="401"/>
      <c r="S327" s="401"/>
      <c r="T327" s="401"/>
      <c r="U327" s="40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496" t="s">
        <v>244</v>
      </c>
      <c r="B328" s="497"/>
      <c r="C328" s="407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2570</v>
      </c>
      <c r="H329" s="154">
        <f>SUM(H196,H254,H289,H305,H313,H328)</f>
        <v>12987.5</v>
      </c>
      <c r="I329" s="154">
        <f>SUM(I196,I254,I289,I305,I313,I328)</f>
        <v>175.5</v>
      </c>
      <c r="J329" s="155">
        <f t="array" ref="J329">IF(ISERROR(G329/I329),"",G329/I329)</f>
        <v>14.643874643874645</v>
      </c>
      <c r="K329" s="154">
        <f>SUM(K196,K254,K289,K305,K313,K328)</f>
        <v>147.73635870590454</v>
      </c>
      <c r="L329" s="155">
        <f>IF(ISERROR(G329/K329),"",G329/K329)</f>
        <v>17.395853143477304</v>
      </c>
      <c r="M329" s="154">
        <f t="shared" ref="M329:AA329" si="157">SUM(M196,M254,M289,M305,M313,M328)</f>
        <v>27.763641294095457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406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406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406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406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406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406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406">
        <f>G329</f>
        <v>2570</v>
      </c>
      <c r="C336" s="472" t="s">
        <v>269</v>
      </c>
      <c r="D336" s="471"/>
      <c r="E336" s="462">
        <f>H329</f>
        <v>12987.5</v>
      </c>
      <c r="F336" s="462"/>
      <c r="G336" s="462" t="s">
        <v>270</v>
      </c>
      <c r="H336" s="462"/>
      <c r="I336" s="490">
        <f>L329</f>
        <v>17.395853143477304</v>
      </c>
      <c r="J336" s="490"/>
      <c r="K336" s="492" t="s">
        <v>271</v>
      </c>
      <c r="L336" s="492"/>
      <c r="M336" s="490">
        <f>J329</f>
        <v>14.643874643874645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406">
        <f>I329+C335</f>
        <v>177.5</v>
      </c>
      <c r="C337" s="469" t="s">
        <v>251</v>
      </c>
      <c r="D337" s="470"/>
      <c r="E337" s="487">
        <f>K329+I335</f>
        <v>177.73635870590454</v>
      </c>
      <c r="F337" s="487"/>
      <c r="G337" s="462" t="s">
        <v>274</v>
      </c>
      <c r="H337" s="462"/>
      <c r="I337" s="490">
        <f>B337-E337</f>
        <v>-0.23635870590453578</v>
      </c>
      <c r="J337" s="490"/>
      <c r="K337" s="492" t="s">
        <v>275</v>
      </c>
      <c r="L337" s="492"/>
      <c r="M337" s="493">
        <f>IF(ISERROR(I337/E337),"",I337/E337)</f>
        <v>-1.3298275469659645E-3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406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517</v>
      </c>
      <c r="H342" s="399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400" t="s">
        <v>178</v>
      </c>
      <c r="C343" s="126" t="s">
        <v>179</v>
      </c>
      <c r="D343" s="108">
        <v>5.03</v>
      </c>
      <c r="E343" s="108"/>
      <c r="F343" s="127"/>
      <c r="G343" s="128"/>
      <c r="H343" s="409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01"/>
      <c r="P343" s="401"/>
      <c r="Q343" s="401"/>
      <c r="R343" s="401"/>
      <c r="S343" s="401"/>
      <c r="T343" s="401"/>
      <c r="U343" s="401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09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01"/>
      <c r="P344" s="401"/>
      <c r="Q344" s="401"/>
      <c r="R344" s="401"/>
      <c r="S344" s="401"/>
      <c r="T344" s="401"/>
      <c r="U344" s="401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09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01"/>
      <c r="P345" s="401"/>
      <c r="Q345" s="401"/>
      <c r="R345" s="401"/>
      <c r="S345" s="401"/>
      <c r="T345" s="401"/>
      <c r="U345" s="401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09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01"/>
      <c r="P346" s="401"/>
      <c r="Q346" s="401"/>
      <c r="R346" s="401"/>
      <c r="S346" s="401"/>
      <c r="T346" s="401"/>
      <c r="U346" s="401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09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01"/>
      <c r="P347" s="401"/>
      <c r="Q347" s="401"/>
      <c r="R347" s="401"/>
      <c r="S347" s="401"/>
      <c r="T347" s="401"/>
      <c r="U347" s="401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09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01"/>
      <c r="P348" s="401"/>
      <c r="Q348" s="401"/>
      <c r="R348" s="401"/>
      <c r="S348" s="401"/>
      <c r="T348" s="401"/>
      <c r="U348" s="40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09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01"/>
      <c r="P349" s="401"/>
      <c r="Q349" s="401"/>
      <c r="R349" s="401"/>
      <c r="S349" s="401"/>
      <c r="T349" s="401"/>
      <c r="U349" s="401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09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01"/>
      <c r="P350" s="401"/>
      <c r="Q350" s="401"/>
      <c r="R350" s="401"/>
      <c r="S350" s="401"/>
      <c r="T350" s="401"/>
      <c r="U350" s="401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09">
        <f t="shared" si="158"/>
        <v>0</v>
      </c>
      <c r="I351" s="40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01"/>
      <c r="P351" s="401"/>
      <c r="Q351" s="401"/>
      <c r="R351" s="401"/>
      <c r="S351" s="401"/>
      <c r="T351" s="401"/>
      <c r="U351" s="401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09">
        <f t="shared" si="158"/>
        <v>0</v>
      </c>
      <c r="I352" s="40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01"/>
      <c r="P352" s="401"/>
      <c r="Q352" s="401"/>
      <c r="R352" s="401"/>
      <c r="S352" s="401"/>
      <c r="T352" s="401"/>
      <c r="U352" s="401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09">
        <f t="shared" si="158"/>
        <v>0</v>
      </c>
      <c r="I353" s="409"/>
      <c r="J353" s="130"/>
      <c r="K353" s="131"/>
      <c r="L353" s="129"/>
      <c r="M353" s="109"/>
      <c r="N353" s="130"/>
      <c r="O353" s="401"/>
      <c r="P353" s="401"/>
      <c r="Q353" s="401"/>
      <c r="R353" s="401"/>
      <c r="S353" s="401"/>
      <c r="T353" s="401"/>
      <c r="U353" s="40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09">
        <f t="shared" si="158"/>
        <v>0</v>
      </c>
      <c r="I354" s="409"/>
      <c r="J354" s="130"/>
      <c r="K354" s="131"/>
      <c r="L354" s="129"/>
      <c r="M354" s="109"/>
      <c r="N354" s="130"/>
      <c r="O354" s="401"/>
      <c r="P354" s="401"/>
      <c r="Q354" s="401"/>
      <c r="R354" s="401"/>
      <c r="S354" s="401"/>
      <c r="T354" s="401"/>
      <c r="U354" s="40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09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01"/>
      <c r="P355" s="401"/>
      <c r="Q355" s="401"/>
      <c r="R355" s="401"/>
      <c r="S355" s="401"/>
      <c r="T355" s="401"/>
      <c r="U355" s="401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09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01"/>
      <c r="P356" s="401"/>
      <c r="Q356" s="401"/>
      <c r="R356" s="401"/>
      <c r="S356" s="401"/>
      <c r="T356" s="401"/>
      <c r="U356" s="401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09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01"/>
      <c r="P357" s="401"/>
      <c r="Q357" s="401"/>
      <c r="R357" s="401"/>
      <c r="S357" s="401"/>
      <c r="T357" s="401"/>
      <c r="U357" s="401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99" t="s">
        <v>190</v>
      </c>
      <c r="D358" s="108">
        <v>4.8</v>
      </c>
      <c r="E358" s="108"/>
      <c r="F358" s="127"/>
      <c r="G358" s="128"/>
      <c r="H358" s="409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01"/>
      <c r="P358" s="401"/>
      <c r="Q358" s="401"/>
      <c r="R358" s="401"/>
      <c r="S358" s="401"/>
      <c r="T358" s="401"/>
      <c r="U358" s="40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99" t="s">
        <v>187</v>
      </c>
      <c r="D359" s="108">
        <v>4.8</v>
      </c>
      <c r="E359" s="108"/>
      <c r="F359" s="127"/>
      <c r="G359" s="128"/>
      <c r="H359" s="409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01"/>
      <c r="P359" s="401"/>
      <c r="Q359" s="401"/>
      <c r="R359" s="401"/>
      <c r="S359" s="401"/>
      <c r="T359" s="401"/>
      <c r="U359" s="401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99" t="s">
        <v>179</v>
      </c>
      <c r="D360" s="108">
        <v>4.8</v>
      </c>
      <c r="E360" s="108"/>
      <c r="F360" s="127"/>
      <c r="G360" s="128"/>
      <c r="H360" s="409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01"/>
      <c r="P360" s="401"/>
      <c r="Q360" s="401"/>
      <c r="R360" s="401"/>
      <c r="S360" s="401"/>
      <c r="T360" s="401"/>
      <c r="U360" s="401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99" t="s">
        <v>199</v>
      </c>
      <c r="D361" s="108">
        <v>4.8</v>
      </c>
      <c r="E361" s="108"/>
      <c r="F361" s="127"/>
      <c r="G361" s="128"/>
      <c r="H361" s="409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01"/>
      <c r="P361" s="401"/>
      <c r="Q361" s="401"/>
      <c r="R361" s="401"/>
      <c r="S361" s="401"/>
      <c r="T361" s="401"/>
      <c r="U361" s="401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09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01"/>
      <c r="P362" s="401"/>
      <c r="Q362" s="401"/>
      <c r="R362" s="401"/>
      <c r="S362" s="401"/>
      <c r="T362" s="401"/>
      <c r="U362" s="401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09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01"/>
      <c r="P363" s="401"/>
      <c r="Q363" s="401"/>
      <c r="R363" s="401"/>
      <c r="S363" s="401"/>
      <c r="T363" s="401"/>
      <c r="U363" s="401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407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00" t="s">
        <v>206</v>
      </c>
      <c r="C365" s="126" t="s">
        <v>199</v>
      </c>
      <c r="D365" s="108">
        <v>5.03</v>
      </c>
      <c r="E365" s="108"/>
      <c r="F365" s="127"/>
      <c r="G365" s="128"/>
      <c r="H365" s="409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03"/>
      <c r="P365" s="403"/>
      <c r="Q365" s="403"/>
      <c r="R365" s="403"/>
      <c r="S365" s="403"/>
      <c r="T365" s="403"/>
      <c r="U365" s="403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00" t="s">
        <v>425</v>
      </c>
      <c r="C366" s="187" t="s">
        <v>427</v>
      </c>
      <c r="D366" s="108">
        <v>5.03</v>
      </c>
      <c r="E366" s="108"/>
      <c r="F366" s="127"/>
      <c r="G366" s="128"/>
      <c r="H366" s="40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03"/>
      <c r="P366" s="403"/>
      <c r="Q366" s="403"/>
      <c r="R366" s="403"/>
      <c r="S366" s="403"/>
      <c r="T366" s="403"/>
      <c r="U366" s="40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00" t="s">
        <v>206</v>
      </c>
      <c r="C367" s="126" t="s">
        <v>186</v>
      </c>
      <c r="D367" s="108">
        <v>5.03</v>
      </c>
      <c r="E367" s="108"/>
      <c r="F367" s="127"/>
      <c r="G367" s="128"/>
      <c r="H367" s="40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03"/>
      <c r="P367" s="403"/>
      <c r="Q367" s="403"/>
      <c r="R367" s="403"/>
      <c r="S367" s="403"/>
      <c r="T367" s="403"/>
      <c r="U367" s="403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00" t="s">
        <v>206</v>
      </c>
      <c r="C368" s="126" t="s">
        <v>203</v>
      </c>
      <c r="D368" s="108">
        <v>5.03</v>
      </c>
      <c r="E368" s="108"/>
      <c r="F368" s="127"/>
      <c r="G368" s="128"/>
      <c r="H368" s="409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03"/>
      <c r="P368" s="403"/>
      <c r="Q368" s="403"/>
      <c r="R368" s="403"/>
      <c r="S368" s="403"/>
      <c r="T368" s="403"/>
      <c r="U368" s="403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00" t="s">
        <v>206</v>
      </c>
      <c r="C369" s="126" t="s">
        <v>207</v>
      </c>
      <c r="D369" s="108">
        <v>5.03</v>
      </c>
      <c r="E369" s="108"/>
      <c r="F369" s="127"/>
      <c r="G369" s="128"/>
      <c r="H369" s="409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03"/>
      <c r="P369" s="403"/>
      <c r="Q369" s="403"/>
      <c r="R369" s="403"/>
      <c r="S369" s="403"/>
      <c r="T369" s="403"/>
      <c r="U369" s="403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00" t="s">
        <v>414</v>
      </c>
      <c r="C370" s="187" t="s">
        <v>415</v>
      </c>
      <c r="D370" s="108"/>
      <c r="E370" s="108"/>
      <c r="F370" s="127"/>
      <c r="G370" s="128"/>
      <c r="H370" s="40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03"/>
      <c r="P370" s="403"/>
      <c r="Q370" s="403"/>
      <c r="R370" s="403"/>
      <c r="S370" s="403"/>
      <c r="T370" s="403"/>
      <c r="U370" s="40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00" t="s">
        <v>414</v>
      </c>
      <c r="C371" s="187" t="s">
        <v>416</v>
      </c>
      <c r="D371" s="108"/>
      <c r="E371" s="108"/>
      <c r="F371" s="127"/>
      <c r="G371" s="128"/>
      <c r="H371" s="40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03"/>
      <c r="P371" s="403"/>
      <c r="Q371" s="403"/>
      <c r="R371" s="403"/>
      <c r="S371" s="403"/>
      <c r="T371" s="403"/>
      <c r="U371" s="403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00" t="s">
        <v>414</v>
      </c>
      <c r="C372" s="187" t="s">
        <v>61</v>
      </c>
      <c r="D372" s="108"/>
      <c r="E372" s="108"/>
      <c r="F372" s="127"/>
      <c r="G372" s="128"/>
      <c r="H372" s="40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03"/>
      <c r="P372" s="403"/>
      <c r="Q372" s="403"/>
      <c r="R372" s="403"/>
      <c r="S372" s="403"/>
      <c r="T372" s="403"/>
      <c r="U372" s="40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00" t="s">
        <v>208</v>
      </c>
      <c r="C373" s="126" t="s">
        <v>179</v>
      </c>
      <c r="D373" s="108">
        <v>5.08</v>
      </c>
      <c r="E373" s="108"/>
      <c r="F373" s="127"/>
      <c r="G373" s="128"/>
      <c r="H373" s="40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03"/>
      <c r="P373" s="403"/>
      <c r="Q373" s="403"/>
      <c r="R373" s="403"/>
      <c r="S373" s="403"/>
      <c r="T373" s="403"/>
      <c r="U373" s="403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00" t="s">
        <v>208</v>
      </c>
      <c r="C374" s="126" t="s">
        <v>204</v>
      </c>
      <c r="D374" s="108">
        <v>5.08</v>
      </c>
      <c r="E374" s="108"/>
      <c r="F374" s="127"/>
      <c r="G374" s="128"/>
      <c r="H374" s="409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03"/>
      <c r="P374" s="403"/>
      <c r="Q374" s="403"/>
      <c r="R374" s="403"/>
      <c r="S374" s="403"/>
      <c r="T374" s="403"/>
      <c r="U374" s="403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00" t="s">
        <v>208</v>
      </c>
      <c r="C375" s="126" t="s">
        <v>205</v>
      </c>
      <c r="D375" s="108">
        <v>5.08</v>
      </c>
      <c r="E375" s="108"/>
      <c r="F375" s="127"/>
      <c r="G375" s="128"/>
      <c r="H375" s="409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03"/>
      <c r="P375" s="403"/>
      <c r="Q375" s="403"/>
      <c r="R375" s="403"/>
      <c r="S375" s="403"/>
      <c r="T375" s="403"/>
      <c r="U375" s="403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00" t="s">
        <v>208</v>
      </c>
      <c r="C376" s="126" t="s">
        <v>186</v>
      </c>
      <c r="D376" s="108">
        <v>5.08</v>
      </c>
      <c r="E376" s="108"/>
      <c r="F376" s="127"/>
      <c r="G376" s="128"/>
      <c r="H376" s="409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03"/>
      <c r="P376" s="403"/>
      <c r="Q376" s="403"/>
      <c r="R376" s="403"/>
      <c r="S376" s="403"/>
      <c r="T376" s="403"/>
      <c r="U376" s="403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00" t="s">
        <v>208</v>
      </c>
      <c r="C377" s="126" t="s">
        <v>203</v>
      </c>
      <c r="D377" s="108">
        <v>5.08</v>
      </c>
      <c r="E377" s="108"/>
      <c r="F377" s="127"/>
      <c r="G377" s="128"/>
      <c r="H377" s="40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03"/>
      <c r="P377" s="403"/>
      <c r="Q377" s="403"/>
      <c r="R377" s="403"/>
      <c r="S377" s="403"/>
      <c r="T377" s="403"/>
      <c r="U377" s="403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00" t="s">
        <v>208</v>
      </c>
      <c r="C378" s="126" t="s">
        <v>199</v>
      </c>
      <c r="D378" s="108">
        <v>5.08</v>
      </c>
      <c r="E378" s="108"/>
      <c r="F378" s="127"/>
      <c r="G378" s="128"/>
      <c r="H378" s="40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00" t="s">
        <v>208</v>
      </c>
      <c r="C379" s="126" t="s">
        <v>187</v>
      </c>
      <c r="D379" s="108">
        <v>5.08</v>
      </c>
      <c r="E379" s="108"/>
      <c r="F379" s="127"/>
      <c r="G379" s="128"/>
      <c r="H379" s="40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3"/>
      <c r="P379" s="403"/>
      <c r="Q379" s="403"/>
      <c r="R379" s="403"/>
      <c r="S379" s="403"/>
      <c r="T379" s="403"/>
      <c r="U379" s="403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00" t="s">
        <v>208</v>
      </c>
      <c r="C380" s="126" t="s">
        <v>207</v>
      </c>
      <c r="D380" s="108">
        <v>5.08</v>
      </c>
      <c r="E380" s="108"/>
      <c r="F380" s="127"/>
      <c r="G380" s="128"/>
      <c r="H380" s="40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00" t="s">
        <v>209</v>
      </c>
      <c r="C381" s="126" t="s">
        <v>194</v>
      </c>
      <c r="D381" s="108">
        <v>5.03</v>
      </c>
      <c r="E381" s="108"/>
      <c r="F381" s="127"/>
      <c r="G381" s="128"/>
      <c r="H381" s="40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03"/>
      <c r="P381" s="403"/>
      <c r="Q381" s="403"/>
      <c r="R381" s="403"/>
      <c r="S381" s="403"/>
      <c r="T381" s="403"/>
      <c r="U381" s="403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00" t="s">
        <v>209</v>
      </c>
      <c r="C382" s="126" t="s">
        <v>179</v>
      </c>
      <c r="D382" s="108">
        <v>5.03</v>
      </c>
      <c r="E382" s="108"/>
      <c r="F382" s="127"/>
      <c r="G382" s="128"/>
      <c r="H382" s="40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03"/>
      <c r="P382" s="403"/>
      <c r="Q382" s="403"/>
      <c r="R382" s="403"/>
      <c r="S382" s="403"/>
      <c r="T382" s="403"/>
      <c r="U382" s="40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00" t="s">
        <v>209</v>
      </c>
      <c r="C383" s="126" t="s">
        <v>195</v>
      </c>
      <c r="D383" s="108">
        <v>5.03</v>
      </c>
      <c r="E383" s="108"/>
      <c r="F383" s="127"/>
      <c r="G383" s="128"/>
      <c r="H383" s="40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03"/>
      <c r="P383" s="403"/>
      <c r="Q383" s="403"/>
      <c r="R383" s="403"/>
      <c r="S383" s="403"/>
      <c r="T383" s="403"/>
      <c r="U383" s="403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00" t="s">
        <v>209</v>
      </c>
      <c r="C384" s="126" t="s">
        <v>204</v>
      </c>
      <c r="D384" s="108">
        <v>5.03</v>
      </c>
      <c r="E384" s="108"/>
      <c r="F384" s="127"/>
      <c r="G384" s="128"/>
      <c r="H384" s="40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03"/>
      <c r="P384" s="403"/>
      <c r="Q384" s="403"/>
      <c r="R384" s="403"/>
      <c r="S384" s="403"/>
      <c r="T384" s="403"/>
      <c r="U384" s="40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00" t="s">
        <v>382</v>
      </c>
      <c r="C385" s="187" t="s">
        <v>383</v>
      </c>
      <c r="D385" s="108">
        <v>5.03</v>
      </c>
      <c r="E385" s="108"/>
      <c r="F385" s="127"/>
      <c r="G385" s="128"/>
      <c r="H385" s="409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03"/>
      <c r="P385" s="403"/>
      <c r="Q385" s="403"/>
      <c r="R385" s="403"/>
      <c r="S385" s="403"/>
      <c r="T385" s="403"/>
      <c r="U385" s="403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00" t="s">
        <v>382</v>
      </c>
      <c r="C386" s="187" t="s">
        <v>384</v>
      </c>
      <c r="D386" s="108">
        <v>5.03</v>
      </c>
      <c r="E386" s="108"/>
      <c r="F386" s="127"/>
      <c r="G386" s="128"/>
      <c r="H386" s="409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03"/>
      <c r="P386" s="403"/>
      <c r="Q386" s="403"/>
      <c r="R386" s="403"/>
      <c r="S386" s="403"/>
      <c r="T386" s="403"/>
      <c r="U386" s="403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00" t="s">
        <v>382</v>
      </c>
      <c r="C387" s="187" t="s">
        <v>389</v>
      </c>
      <c r="D387" s="108">
        <v>5.03</v>
      </c>
      <c r="E387" s="108"/>
      <c r="F387" s="127"/>
      <c r="G387" s="128"/>
      <c r="H387" s="409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03"/>
      <c r="P387" s="403"/>
      <c r="Q387" s="403"/>
      <c r="R387" s="403"/>
      <c r="S387" s="403"/>
      <c r="T387" s="403"/>
      <c r="U387" s="403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00" t="s">
        <v>382</v>
      </c>
      <c r="C388" s="187" t="s">
        <v>391</v>
      </c>
      <c r="D388" s="108">
        <v>5.03</v>
      </c>
      <c r="E388" s="108"/>
      <c r="F388" s="127"/>
      <c r="G388" s="128"/>
      <c r="H388" s="409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03"/>
      <c r="P388" s="403"/>
      <c r="Q388" s="403"/>
      <c r="R388" s="403"/>
      <c r="S388" s="403"/>
      <c r="T388" s="403"/>
      <c r="U388" s="403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00" t="s">
        <v>418</v>
      </c>
      <c r="C389" s="187" t="s">
        <v>364</v>
      </c>
      <c r="D389" s="108">
        <v>5.03</v>
      </c>
      <c r="E389" s="108"/>
      <c r="F389" s="127"/>
      <c r="G389" s="128"/>
      <c r="H389" s="40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03"/>
      <c r="P389" s="403"/>
      <c r="Q389" s="403"/>
      <c r="R389" s="403"/>
      <c r="S389" s="403"/>
      <c r="T389" s="403"/>
      <c r="U389" s="40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00" t="s">
        <v>418</v>
      </c>
      <c r="C390" s="187" t="s">
        <v>365</v>
      </c>
      <c r="D390" s="108">
        <v>5.03</v>
      </c>
      <c r="E390" s="108"/>
      <c r="F390" s="127"/>
      <c r="G390" s="128"/>
      <c r="H390" s="40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03"/>
      <c r="P390" s="403"/>
      <c r="Q390" s="403"/>
      <c r="R390" s="403"/>
      <c r="S390" s="403"/>
      <c r="T390" s="403"/>
      <c r="U390" s="40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00" t="s">
        <v>418</v>
      </c>
      <c r="C391" s="187" t="s">
        <v>366</v>
      </c>
      <c r="D391" s="108">
        <v>5.03</v>
      </c>
      <c r="E391" s="108"/>
      <c r="F391" s="127"/>
      <c r="G391" s="128"/>
      <c r="H391" s="40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03"/>
      <c r="P391" s="403"/>
      <c r="Q391" s="403"/>
      <c r="R391" s="403"/>
      <c r="S391" s="403"/>
      <c r="T391" s="403"/>
      <c r="U391" s="40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00" t="s">
        <v>418</v>
      </c>
      <c r="C392" s="187" t="s">
        <v>367</v>
      </c>
      <c r="D392" s="108">
        <v>5.03</v>
      </c>
      <c r="E392" s="108"/>
      <c r="F392" s="127"/>
      <c r="G392" s="128"/>
      <c r="H392" s="40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03"/>
      <c r="P392" s="403"/>
      <c r="Q392" s="403"/>
      <c r="R392" s="403"/>
      <c r="S392" s="403"/>
      <c r="T392" s="403"/>
      <c r="U392" s="40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09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01"/>
      <c r="P393" s="401"/>
      <c r="Q393" s="401"/>
      <c r="R393" s="401"/>
      <c r="S393" s="401"/>
      <c r="T393" s="401"/>
      <c r="U393" s="401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09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01"/>
      <c r="P394" s="401"/>
      <c r="Q394" s="401"/>
      <c r="R394" s="401"/>
      <c r="S394" s="401"/>
      <c r="T394" s="401"/>
      <c r="U394" s="401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09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01"/>
      <c r="P395" s="401"/>
      <c r="Q395" s="401"/>
      <c r="R395" s="401"/>
      <c r="S395" s="401"/>
      <c r="T395" s="401"/>
      <c r="U395" s="401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09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01"/>
      <c r="P396" s="401"/>
      <c r="Q396" s="401"/>
      <c r="R396" s="401"/>
      <c r="S396" s="401"/>
      <c r="T396" s="401"/>
      <c r="U396" s="401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0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01"/>
      <c r="P397" s="401"/>
      <c r="Q397" s="401"/>
      <c r="R397" s="401"/>
      <c r="S397" s="401"/>
      <c r="T397" s="401"/>
      <c r="U397" s="401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0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01"/>
      <c r="P398" s="401"/>
      <c r="Q398" s="401"/>
      <c r="R398" s="401"/>
      <c r="S398" s="401"/>
      <c r="T398" s="401"/>
      <c r="U398" s="40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0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01"/>
      <c r="P399" s="401"/>
      <c r="Q399" s="401"/>
      <c r="R399" s="401"/>
      <c r="S399" s="401"/>
      <c r="T399" s="401"/>
      <c r="U399" s="40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0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01"/>
      <c r="P400" s="401"/>
      <c r="Q400" s="401"/>
      <c r="R400" s="401"/>
      <c r="S400" s="401"/>
      <c r="T400" s="401"/>
      <c r="U400" s="40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0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01"/>
      <c r="P401" s="401"/>
      <c r="Q401" s="401"/>
      <c r="R401" s="401"/>
      <c r="S401" s="401"/>
      <c r="T401" s="401"/>
      <c r="U401" s="40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0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01"/>
      <c r="P402" s="401"/>
      <c r="Q402" s="401"/>
      <c r="R402" s="401"/>
      <c r="S402" s="401"/>
      <c r="T402" s="401"/>
      <c r="U402" s="40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09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01"/>
      <c r="P403" s="401"/>
      <c r="Q403" s="401"/>
      <c r="R403" s="401"/>
      <c r="S403" s="401"/>
      <c r="T403" s="401"/>
      <c r="U403" s="401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09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01"/>
      <c r="P404" s="401"/>
      <c r="Q404" s="401"/>
      <c r="R404" s="401"/>
      <c r="S404" s="401"/>
      <c r="T404" s="401"/>
      <c r="U404" s="401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0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01"/>
      <c r="P405" s="401"/>
      <c r="Q405" s="401"/>
      <c r="R405" s="401"/>
      <c r="S405" s="401"/>
      <c r="T405" s="401"/>
      <c r="U405" s="401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0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01"/>
      <c r="P406" s="401"/>
      <c r="Q406" s="401"/>
      <c r="R406" s="401"/>
      <c r="S406" s="401"/>
      <c r="T406" s="401"/>
      <c r="U406" s="401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09">
        <f t="shared" si="171"/>
        <v>0</v>
      </c>
      <c r="I407" s="129"/>
      <c r="J407" s="130"/>
      <c r="K407" s="131"/>
      <c r="L407" s="129"/>
      <c r="M407" s="109"/>
      <c r="N407" s="130"/>
      <c r="O407" s="401"/>
      <c r="P407" s="401"/>
      <c r="Q407" s="401"/>
      <c r="R407" s="401"/>
      <c r="S407" s="401"/>
      <c r="T407" s="401"/>
      <c r="U407" s="40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09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01"/>
      <c r="P408" s="401"/>
      <c r="Q408" s="401"/>
      <c r="R408" s="401"/>
      <c r="S408" s="401"/>
      <c r="T408" s="401"/>
      <c r="U408" s="401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09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01"/>
      <c r="P409" s="401"/>
      <c r="Q409" s="401"/>
      <c r="R409" s="401"/>
      <c r="S409" s="401"/>
      <c r="T409" s="401"/>
      <c r="U409" s="401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09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01"/>
      <c r="P410" s="401"/>
      <c r="Q410" s="401"/>
      <c r="R410" s="401"/>
      <c r="S410" s="401"/>
      <c r="T410" s="401"/>
      <c r="U410" s="401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09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01"/>
      <c r="P411" s="401"/>
      <c r="Q411" s="401"/>
      <c r="R411" s="401"/>
      <c r="S411" s="401"/>
      <c r="T411" s="401"/>
      <c r="U411" s="401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09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01"/>
      <c r="P412" s="401"/>
      <c r="Q412" s="401"/>
      <c r="R412" s="401"/>
      <c r="S412" s="401"/>
      <c r="T412" s="401"/>
      <c r="U412" s="401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09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01"/>
      <c r="P413" s="401"/>
      <c r="Q413" s="401"/>
      <c r="R413" s="401"/>
      <c r="S413" s="401"/>
      <c r="T413" s="401"/>
      <c r="U413" s="401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09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01"/>
      <c r="P414" s="401"/>
      <c r="Q414" s="401"/>
      <c r="R414" s="401"/>
      <c r="S414" s="401"/>
      <c r="T414" s="401"/>
      <c r="U414" s="401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09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01"/>
      <c r="P415" s="401"/>
      <c r="Q415" s="401"/>
      <c r="R415" s="401"/>
      <c r="S415" s="401"/>
      <c r="T415" s="401"/>
      <c r="U415" s="401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0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01"/>
      <c r="P416" s="401"/>
      <c r="Q416" s="401"/>
      <c r="R416" s="401"/>
      <c r="S416" s="401"/>
      <c r="T416" s="401"/>
      <c r="U416" s="40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0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01"/>
      <c r="P417" s="401"/>
      <c r="Q417" s="401"/>
      <c r="R417" s="401"/>
      <c r="S417" s="401"/>
      <c r="T417" s="401"/>
      <c r="U417" s="40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0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01"/>
      <c r="P418" s="401"/>
      <c r="Q418" s="401"/>
      <c r="R418" s="401"/>
      <c r="S418" s="401"/>
      <c r="T418" s="401"/>
      <c r="U418" s="40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0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01"/>
      <c r="P419" s="401"/>
      <c r="Q419" s="401"/>
      <c r="R419" s="401"/>
      <c r="S419" s="401"/>
      <c r="T419" s="401"/>
      <c r="U419" s="40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0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01"/>
      <c r="P420" s="401"/>
      <c r="Q420" s="401"/>
      <c r="R420" s="401"/>
      <c r="S420" s="401"/>
      <c r="T420" s="401"/>
      <c r="U420" s="40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0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01"/>
      <c r="P421" s="401"/>
      <c r="Q421" s="401"/>
      <c r="R421" s="401"/>
      <c r="S421" s="401"/>
      <c r="T421" s="401"/>
      <c r="U421" s="401"/>
      <c r="V421" s="132"/>
      <c r="W421" s="133"/>
      <c r="X421" s="132"/>
      <c r="Y421" s="132"/>
      <c r="Z421" s="132"/>
      <c r="AA421" s="132"/>
    </row>
    <row r="422" spans="1:27" ht="18.75" hidden="1" customHeight="1">
      <c r="A422" s="504" t="s">
        <v>216</v>
      </c>
      <c r="B422" s="504"/>
      <c r="C422" s="407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00" t="s">
        <v>217</v>
      </c>
      <c r="C423" s="126" t="s">
        <v>179</v>
      </c>
      <c r="D423" s="108">
        <v>5.03</v>
      </c>
      <c r="E423" s="108"/>
      <c r="F423" s="127"/>
      <c r="G423" s="128"/>
      <c r="H423" s="409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01"/>
      <c r="P423" s="401"/>
      <c r="Q423" s="401"/>
      <c r="R423" s="401"/>
      <c r="S423" s="401"/>
      <c r="T423" s="401"/>
      <c r="U423" s="401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00" t="s">
        <v>217</v>
      </c>
      <c r="C424" s="126" t="s">
        <v>186</v>
      </c>
      <c r="D424" s="108">
        <v>5.03</v>
      </c>
      <c r="E424" s="108"/>
      <c r="F424" s="127"/>
      <c r="G424" s="128"/>
      <c r="H424" s="409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401"/>
      <c r="P424" s="401"/>
      <c r="Q424" s="401"/>
      <c r="R424" s="401"/>
      <c r="S424" s="401"/>
      <c r="T424" s="401"/>
      <c r="U424" s="401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00" t="s">
        <v>217</v>
      </c>
      <c r="C425" s="126" t="s">
        <v>204</v>
      </c>
      <c r="D425" s="108">
        <v>5.03</v>
      </c>
      <c r="E425" s="108"/>
      <c r="F425" s="127"/>
      <c r="G425" s="128"/>
      <c r="H425" s="409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01"/>
      <c r="P425" s="401"/>
      <c r="Q425" s="401"/>
      <c r="R425" s="401"/>
      <c r="S425" s="401"/>
      <c r="T425" s="401"/>
      <c r="U425" s="401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409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401"/>
      <c r="P426" s="401"/>
      <c r="Q426" s="401"/>
      <c r="R426" s="401"/>
      <c r="S426" s="401"/>
      <c r="T426" s="401"/>
      <c r="U426" s="401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09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401"/>
      <c r="P427" s="401"/>
      <c r="Q427" s="401"/>
      <c r="R427" s="401"/>
      <c r="S427" s="401"/>
      <c r="T427" s="401"/>
      <c r="U427" s="401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78+108</f>
        <v>186</v>
      </c>
      <c r="H428" s="409">
        <f t="shared" si="196"/>
        <v>935.58</v>
      </c>
      <c r="I428" s="129">
        <f>8+9</f>
        <v>17</v>
      </c>
      <c r="J428" s="130">
        <f t="array" ref="J428">IF(ISERROR(G428/I428),"",G428/I428)</f>
        <v>10.941176470588236</v>
      </c>
      <c r="K428" s="131">
        <f t="array" ref="K428">IF(ISERROR(G428/L428),"",G428/L428)</f>
        <v>20</v>
      </c>
      <c r="L428" s="129">
        <v>9.3000000000000007</v>
      </c>
      <c r="M428" s="109">
        <f t="shared" si="197"/>
        <v>-3</v>
      </c>
      <c r="N428" s="130">
        <f t="shared" si="198"/>
        <v>0</v>
      </c>
      <c r="O428" s="401"/>
      <c r="P428" s="401"/>
      <c r="Q428" s="401"/>
      <c r="R428" s="401"/>
      <c r="S428" s="401"/>
      <c r="T428" s="401"/>
      <c r="U428" s="401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>
        <v>42708</v>
      </c>
      <c r="G429" s="128">
        <f>108*2+84+92+106</f>
        <v>498</v>
      </c>
      <c r="H429" s="409">
        <f t="shared" si="196"/>
        <v>2504.94</v>
      </c>
      <c r="I429" s="129">
        <f>9.5+9.5+9.5+8</f>
        <v>36.5</v>
      </c>
      <c r="J429" s="130">
        <f t="array" ref="J429">IF(ISERROR(G429/I429),"",G429/I429)</f>
        <v>13.643835616438356</v>
      </c>
      <c r="K429" s="131">
        <f t="array" ref="K429">IF(ISERROR(G429/L429),"",G429/L429)</f>
        <v>53.548387096774192</v>
      </c>
      <c r="L429" s="129">
        <v>9.3000000000000007</v>
      </c>
      <c r="M429" s="109">
        <f t="shared" si="197"/>
        <v>-17.048387096774192</v>
      </c>
      <c r="N429" s="130">
        <f t="shared" si="198"/>
        <v>0</v>
      </c>
      <c r="O429" s="401"/>
      <c r="P429" s="401"/>
      <c r="Q429" s="401"/>
      <c r="R429" s="401"/>
      <c r="S429" s="401"/>
      <c r="T429" s="401"/>
      <c r="U429" s="401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09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01"/>
      <c r="P430" s="401"/>
      <c r="Q430" s="401"/>
      <c r="R430" s="401"/>
      <c r="S430" s="401"/>
      <c r="T430" s="401"/>
      <c r="U430" s="401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0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01"/>
      <c r="P431" s="401"/>
      <c r="Q431" s="401"/>
      <c r="R431" s="401"/>
      <c r="S431" s="401"/>
      <c r="T431" s="401"/>
      <c r="U431" s="401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0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01"/>
      <c r="P432" s="401"/>
      <c r="Q432" s="401"/>
      <c r="R432" s="401"/>
      <c r="S432" s="401"/>
      <c r="T432" s="401"/>
      <c r="U432" s="401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0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01"/>
      <c r="P433" s="401"/>
      <c r="Q433" s="401"/>
      <c r="R433" s="401"/>
      <c r="S433" s="401"/>
      <c r="T433" s="401"/>
      <c r="U433" s="401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09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01"/>
      <c r="P434" s="401"/>
      <c r="Q434" s="401"/>
      <c r="R434" s="401"/>
      <c r="S434" s="401"/>
      <c r="T434" s="401"/>
      <c r="U434" s="401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0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01"/>
      <c r="P435" s="401"/>
      <c r="Q435" s="401"/>
      <c r="R435" s="401"/>
      <c r="S435" s="401"/>
      <c r="T435" s="401"/>
      <c r="U435" s="401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09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01"/>
      <c r="P436" s="401"/>
      <c r="Q436" s="401"/>
      <c r="R436" s="401"/>
      <c r="S436" s="401"/>
      <c r="T436" s="401"/>
      <c r="U436" s="401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09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01"/>
      <c r="P437" s="401"/>
      <c r="Q437" s="401"/>
      <c r="R437" s="401"/>
      <c r="S437" s="401"/>
      <c r="T437" s="401"/>
      <c r="U437" s="401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09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01"/>
      <c r="P438" s="401"/>
      <c r="Q438" s="401"/>
      <c r="R438" s="401"/>
      <c r="S438" s="401"/>
      <c r="T438" s="401"/>
      <c r="U438" s="401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00" t="s">
        <v>222</v>
      </c>
      <c r="C439" s="126" t="s">
        <v>181</v>
      </c>
      <c r="D439" s="108">
        <v>9.36</v>
      </c>
      <c r="E439" s="108"/>
      <c r="F439" s="127"/>
      <c r="G439" s="128"/>
      <c r="H439" s="40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01"/>
      <c r="P439" s="401"/>
      <c r="Q439" s="401"/>
      <c r="R439" s="401"/>
      <c r="S439" s="401"/>
      <c r="T439" s="401"/>
      <c r="U439" s="401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00" t="s">
        <v>222</v>
      </c>
      <c r="C440" s="126" t="s">
        <v>179</v>
      </c>
      <c r="D440" s="108">
        <v>9.36</v>
      </c>
      <c r="E440" s="108"/>
      <c r="F440" s="127"/>
      <c r="G440" s="128"/>
      <c r="H440" s="409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01"/>
      <c r="P440" s="401"/>
      <c r="Q440" s="401"/>
      <c r="R440" s="401"/>
      <c r="S440" s="401"/>
      <c r="T440" s="401"/>
      <c r="U440" s="401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00" t="s">
        <v>222</v>
      </c>
      <c r="C441" s="126" t="s">
        <v>221</v>
      </c>
      <c r="D441" s="108">
        <v>9.36</v>
      </c>
      <c r="E441" s="108"/>
      <c r="F441" s="127"/>
      <c r="G441" s="128"/>
      <c r="H441" s="409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01"/>
      <c r="P441" s="401"/>
      <c r="Q441" s="401"/>
      <c r="R441" s="401"/>
      <c r="S441" s="401"/>
      <c r="T441" s="401"/>
      <c r="U441" s="401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00" t="s">
        <v>222</v>
      </c>
      <c r="C442" s="126" t="s">
        <v>186</v>
      </c>
      <c r="D442" s="108">
        <v>9.36</v>
      </c>
      <c r="E442" s="108"/>
      <c r="F442" s="127"/>
      <c r="G442" s="128"/>
      <c r="H442" s="409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01"/>
      <c r="P442" s="401"/>
      <c r="Q442" s="401"/>
      <c r="R442" s="401"/>
      <c r="S442" s="401"/>
      <c r="T442" s="401"/>
      <c r="U442" s="401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00" t="s">
        <v>393</v>
      </c>
      <c r="C443" s="187" t="s">
        <v>395</v>
      </c>
      <c r="D443" s="108">
        <v>5</v>
      </c>
      <c r="E443" s="108"/>
      <c r="F443" s="127"/>
      <c r="G443" s="128"/>
      <c r="H443" s="409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01"/>
      <c r="P443" s="401"/>
      <c r="Q443" s="401"/>
      <c r="R443" s="401"/>
      <c r="S443" s="401"/>
      <c r="T443" s="401"/>
      <c r="U443" s="401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00" t="s">
        <v>393</v>
      </c>
      <c r="C444" s="187" t="s">
        <v>402</v>
      </c>
      <c r="D444" s="108">
        <v>5</v>
      </c>
      <c r="E444" s="108"/>
      <c r="F444" s="127"/>
      <c r="G444" s="128"/>
      <c r="H444" s="409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01"/>
      <c r="P444" s="401"/>
      <c r="Q444" s="401"/>
      <c r="R444" s="401"/>
      <c r="S444" s="401"/>
      <c r="T444" s="401"/>
      <c r="U444" s="401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00" t="s">
        <v>404</v>
      </c>
      <c r="C445" s="187" t="s">
        <v>405</v>
      </c>
      <c r="D445" s="108">
        <v>5</v>
      </c>
      <c r="E445" s="108"/>
      <c r="F445" s="127"/>
      <c r="G445" s="128"/>
      <c r="H445" s="409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01"/>
      <c r="P445" s="401"/>
      <c r="Q445" s="401"/>
      <c r="R445" s="401"/>
      <c r="S445" s="401"/>
      <c r="T445" s="401"/>
      <c r="U445" s="401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00" t="s">
        <v>342</v>
      </c>
      <c r="C446" s="187" t="s">
        <v>372</v>
      </c>
      <c r="D446" s="108">
        <v>5</v>
      </c>
      <c r="E446" s="108"/>
      <c r="F446" s="127"/>
      <c r="G446" s="128"/>
      <c r="H446" s="409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01"/>
      <c r="P446" s="401"/>
      <c r="Q446" s="401"/>
      <c r="R446" s="401"/>
      <c r="S446" s="401"/>
      <c r="T446" s="401"/>
      <c r="U446" s="401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00" t="s">
        <v>343</v>
      </c>
      <c r="C447" s="126" t="s">
        <v>345</v>
      </c>
      <c r="D447" s="108">
        <v>5</v>
      </c>
      <c r="E447" s="108"/>
      <c r="F447" s="127"/>
      <c r="G447" s="128"/>
      <c r="H447" s="40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01"/>
      <c r="P447" s="401"/>
      <c r="Q447" s="401"/>
      <c r="R447" s="401"/>
      <c r="S447" s="401"/>
      <c r="T447" s="401"/>
      <c r="U447" s="40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00" t="s">
        <v>343</v>
      </c>
      <c r="C448" s="126" t="s">
        <v>347</v>
      </c>
      <c r="D448" s="108">
        <v>5</v>
      </c>
      <c r="E448" s="108"/>
      <c r="F448" s="127"/>
      <c r="G448" s="128"/>
      <c r="H448" s="40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01"/>
      <c r="P448" s="401"/>
      <c r="Q448" s="401"/>
      <c r="R448" s="401"/>
      <c r="S448" s="401"/>
      <c r="T448" s="401"/>
      <c r="U448" s="40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09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01"/>
      <c r="P449" s="401"/>
      <c r="Q449" s="401"/>
      <c r="R449" s="401"/>
      <c r="S449" s="401"/>
      <c r="T449" s="401"/>
      <c r="U449" s="401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09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01"/>
      <c r="P450" s="401"/>
      <c r="Q450" s="401"/>
      <c r="R450" s="401"/>
      <c r="S450" s="401"/>
      <c r="T450" s="401"/>
      <c r="U450" s="401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0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01"/>
      <c r="P451" s="401"/>
      <c r="Q451" s="401"/>
      <c r="R451" s="401"/>
      <c r="S451" s="401"/>
      <c r="T451" s="401"/>
      <c r="U451" s="40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0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01"/>
      <c r="P452" s="401"/>
      <c r="Q452" s="401"/>
      <c r="R452" s="401"/>
      <c r="S452" s="401"/>
      <c r="T452" s="401"/>
      <c r="U452" s="40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09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01"/>
      <c r="P453" s="401"/>
      <c r="Q453" s="401"/>
      <c r="R453" s="401"/>
      <c r="S453" s="401"/>
      <c r="T453" s="401"/>
      <c r="U453" s="401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0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01"/>
      <c r="P454" s="401"/>
      <c r="Q454" s="401"/>
      <c r="R454" s="401"/>
      <c r="S454" s="401"/>
      <c r="T454" s="401"/>
      <c r="U454" s="401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09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01"/>
      <c r="P455" s="401"/>
      <c r="Q455" s="401"/>
      <c r="R455" s="401"/>
      <c r="S455" s="401"/>
      <c r="T455" s="401"/>
      <c r="U455" s="401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09">
        <f t="shared" si="196"/>
        <v>0</v>
      </c>
      <c r="I456" s="129"/>
      <c r="J456" s="130" t="str">
        <f t="array" ref="J456">IF(ISERROR(G456/I456),"",G456/I456)</f>
        <v/>
      </c>
      <c r="K456" s="409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01"/>
      <c r="P456" s="401"/>
      <c r="Q456" s="401"/>
      <c r="R456" s="401"/>
      <c r="S456" s="401"/>
      <c r="T456" s="401"/>
      <c r="U456" s="401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407" t="s">
        <v>202</v>
      </c>
      <c r="D457" s="143"/>
      <c r="E457" s="143"/>
      <c r="F457" s="144"/>
      <c r="G457" s="145">
        <f>SUM(G423:G456)</f>
        <v>684</v>
      </c>
      <c r="H457" s="146">
        <f>SUM(H423:H456)</f>
        <v>3440.52</v>
      </c>
      <c r="I457" s="146">
        <f>SUM(I423:I456)</f>
        <v>53.5</v>
      </c>
      <c r="J457" s="130">
        <f t="array" ref="J457">IF(ISERROR(G457/I457),"",G457/I457)</f>
        <v>12.785046728971963</v>
      </c>
      <c r="K457" s="146">
        <f>SUM(K423:K456)</f>
        <v>73.548387096774192</v>
      </c>
      <c r="L457" s="147"/>
      <c r="M457" s="150">
        <f t="shared" ref="M457:V457" si="210">SUM(M423:M456)</f>
        <v>-20.048387096774192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09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01"/>
      <c r="P458" s="401"/>
      <c r="Q458" s="401"/>
      <c r="R458" s="401"/>
      <c r="S458" s="401"/>
      <c r="T458" s="401"/>
      <c r="U458" s="401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09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01"/>
      <c r="P459" s="401"/>
      <c r="Q459" s="401"/>
      <c r="R459" s="401"/>
      <c r="S459" s="401"/>
      <c r="T459" s="401"/>
      <c r="U459" s="401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09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01"/>
      <c r="P460" s="401"/>
      <c r="Q460" s="401"/>
      <c r="R460" s="401"/>
      <c r="S460" s="401"/>
      <c r="T460" s="401"/>
      <c r="U460" s="401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09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01"/>
      <c r="P461" s="401"/>
      <c r="Q461" s="401"/>
      <c r="R461" s="401"/>
      <c r="S461" s="401"/>
      <c r="T461" s="401"/>
      <c r="U461" s="401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05" t="s">
        <v>203</v>
      </c>
      <c r="D462" s="108">
        <v>5.03</v>
      </c>
      <c r="E462" s="108"/>
      <c r="F462" s="127"/>
      <c r="G462" s="128"/>
      <c r="H462" s="409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01"/>
      <c r="P462" s="401"/>
      <c r="Q462" s="401"/>
      <c r="R462" s="401"/>
      <c r="S462" s="401"/>
      <c r="T462" s="401"/>
      <c r="U462" s="401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0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01"/>
      <c r="P463" s="401"/>
      <c r="Q463" s="401"/>
      <c r="R463" s="401"/>
      <c r="S463" s="401"/>
      <c r="T463" s="401"/>
      <c r="U463" s="40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0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01"/>
      <c r="P464" s="401"/>
      <c r="Q464" s="401"/>
      <c r="R464" s="401"/>
      <c r="S464" s="401"/>
      <c r="T464" s="401"/>
      <c r="U464" s="40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05" t="s">
        <v>228</v>
      </c>
      <c r="D465" s="108">
        <v>5.03</v>
      </c>
      <c r="E465" s="108"/>
      <c r="F465" s="127"/>
      <c r="G465" s="128"/>
      <c r="H465" s="40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01"/>
      <c r="P465" s="401"/>
      <c r="Q465" s="401"/>
      <c r="R465" s="401"/>
      <c r="S465" s="401"/>
      <c r="T465" s="401"/>
      <c r="U465" s="40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05" t="s">
        <v>212</v>
      </c>
      <c r="D466" s="108">
        <v>5.03</v>
      </c>
      <c r="E466" s="108"/>
      <c r="F466" s="127"/>
      <c r="G466" s="128"/>
      <c r="H466" s="409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01"/>
      <c r="P466" s="401"/>
      <c r="Q466" s="401"/>
      <c r="R466" s="401"/>
      <c r="S466" s="401"/>
      <c r="T466" s="401"/>
      <c r="U466" s="40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05" t="s">
        <v>203</v>
      </c>
      <c r="D467" s="108">
        <v>5.03</v>
      </c>
      <c r="E467" s="108"/>
      <c r="F467" s="127"/>
      <c r="G467" s="128"/>
      <c r="H467" s="409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01"/>
      <c r="P467" s="401"/>
      <c r="Q467" s="401"/>
      <c r="R467" s="401"/>
      <c r="S467" s="401"/>
      <c r="T467" s="401"/>
      <c r="U467" s="40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05" t="s">
        <v>186</v>
      </c>
      <c r="D468" s="108">
        <v>5.03</v>
      </c>
      <c r="E468" s="108"/>
      <c r="F468" s="127"/>
      <c r="G468" s="128"/>
      <c r="H468" s="409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01"/>
      <c r="P468" s="401"/>
      <c r="Q468" s="401"/>
      <c r="R468" s="401"/>
      <c r="S468" s="401"/>
      <c r="T468" s="401"/>
      <c r="U468" s="40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05" t="s">
        <v>228</v>
      </c>
      <c r="D469" s="108">
        <v>5.03</v>
      </c>
      <c r="E469" s="108"/>
      <c r="F469" s="127"/>
      <c r="G469" s="128"/>
      <c r="H469" s="409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01"/>
      <c r="P469" s="401"/>
      <c r="Q469" s="401"/>
      <c r="R469" s="401"/>
      <c r="S469" s="401"/>
      <c r="T469" s="401"/>
      <c r="U469" s="40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05" t="s">
        <v>199</v>
      </c>
      <c r="D470" s="108">
        <v>5.03</v>
      </c>
      <c r="E470" s="108"/>
      <c r="F470" s="127"/>
      <c r="G470" s="128"/>
      <c r="H470" s="40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01"/>
      <c r="P470" s="401"/>
      <c r="Q470" s="401"/>
      <c r="R470" s="401"/>
      <c r="S470" s="401"/>
      <c r="T470" s="401"/>
      <c r="U470" s="40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09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01"/>
      <c r="P471" s="401"/>
      <c r="Q471" s="401"/>
      <c r="R471" s="401"/>
      <c r="S471" s="401"/>
      <c r="T471" s="401"/>
      <c r="U471" s="40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09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01"/>
      <c r="P472" s="401"/>
      <c r="Q472" s="401"/>
      <c r="R472" s="401"/>
      <c r="S472" s="401"/>
      <c r="T472" s="401"/>
      <c r="U472" s="40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407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09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01"/>
      <c r="P474" s="401"/>
      <c r="Q474" s="401"/>
      <c r="R474" s="401"/>
      <c r="S474" s="401"/>
      <c r="T474" s="401"/>
      <c r="U474" s="401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09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01"/>
      <c r="P475" s="401"/>
      <c r="Q475" s="401"/>
      <c r="R475" s="401"/>
      <c r="S475" s="401"/>
      <c r="T475" s="401"/>
      <c r="U475" s="401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09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01"/>
      <c r="P476" s="401"/>
      <c r="Q476" s="401"/>
      <c r="R476" s="401"/>
      <c r="S476" s="401"/>
      <c r="T476" s="401"/>
      <c r="U476" s="401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09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01"/>
      <c r="P477" s="401"/>
      <c r="Q477" s="401"/>
      <c r="R477" s="401"/>
      <c r="S477" s="401"/>
      <c r="T477" s="401"/>
      <c r="U477" s="401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09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01"/>
      <c r="P478" s="401"/>
      <c r="Q478" s="401"/>
      <c r="R478" s="401"/>
      <c r="S478" s="401"/>
      <c r="T478" s="401"/>
      <c r="U478" s="401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09">
        <f t="shared" si="215"/>
        <v>0</v>
      </c>
      <c r="I479" s="129"/>
      <c r="J479" s="130"/>
      <c r="K479" s="131"/>
      <c r="L479" s="129"/>
      <c r="M479" s="109"/>
      <c r="N479" s="130"/>
      <c r="O479" s="401"/>
      <c r="P479" s="401"/>
      <c r="Q479" s="401"/>
      <c r="R479" s="401"/>
      <c r="S479" s="401"/>
      <c r="T479" s="401"/>
      <c r="U479" s="401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0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01"/>
      <c r="P480" s="401"/>
      <c r="Q480" s="401"/>
      <c r="R480" s="401"/>
      <c r="S480" s="401"/>
      <c r="T480" s="401"/>
      <c r="U480" s="401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407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99"/>
      <c r="D482" s="108">
        <v>3.65</v>
      </c>
      <c r="E482" s="108"/>
      <c r="F482" s="153"/>
      <c r="G482" s="128"/>
      <c r="H482" s="409">
        <f t="shared" ref="H482:H496" si="223">D482*G482</f>
        <v>0</v>
      </c>
      <c r="I482" s="129"/>
      <c r="J482" s="130" t="str">
        <f t="array" ref="J482">IF(ISERROR(G482/I482),"",G482/I482)</f>
        <v/>
      </c>
      <c r="K482" s="409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01"/>
      <c r="P482" s="401"/>
      <c r="Q482" s="401"/>
      <c r="R482" s="401"/>
      <c r="S482" s="401"/>
      <c r="T482" s="401"/>
      <c r="U482" s="401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99"/>
      <c r="D483" s="108">
        <v>6.58</v>
      </c>
      <c r="E483" s="108"/>
      <c r="F483" s="127"/>
      <c r="G483" s="128"/>
      <c r="H483" s="409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01"/>
      <c r="P483" s="401"/>
      <c r="Q483" s="401"/>
      <c r="R483" s="401"/>
      <c r="S483" s="401"/>
      <c r="T483" s="401"/>
      <c r="U483" s="401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99"/>
      <c r="D484" s="108">
        <v>7.8</v>
      </c>
      <c r="E484" s="108"/>
      <c r="F484" s="127"/>
      <c r="G484" s="128"/>
      <c r="H484" s="409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01"/>
      <c r="P484" s="401"/>
      <c r="Q484" s="401"/>
      <c r="R484" s="401"/>
      <c r="S484" s="401"/>
      <c r="T484" s="401"/>
      <c r="U484" s="401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99"/>
      <c r="D485" s="108">
        <v>4.4000000000000004</v>
      </c>
      <c r="E485" s="108"/>
      <c r="F485" s="127"/>
      <c r="G485" s="128"/>
      <c r="H485" s="409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01"/>
      <c r="P485" s="401"/>
      <c r="Q485" s="401"/>
      <c r="R485" s="401"/>
      <c r="S485" s="401"/>
      <c r="T485" s="401"/>
      <c r="U485" s="401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09">
        <f t="shared" si="223"/>
        <v>0</v>
      </c>
      <c r="I486" s="129"/>
      <c r="J486" s="130"/>
      <c r="K486" s="131"/>
      <c r="L486" s="129"/>
      <c r="M486" s="109"/>
      <c r="N486" s="130"/>
      <c r="O486" s="401"/>
      <c r="P486" s="401"/>
      <c r="Q486" s="401"/>
      <c r="R486" s="401"/>
      <c r="S486" s="401"/>
      <c r="T486" s="401"/>
      <c r="U486" s="401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99"/>
      <c r="D487" s="108"/>
      <c r="E487" s="108"/>
      <c r="F487" s="127"/>
      <c r="G487" s="128"/>
      <c r="H487" s="409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01"/>
      <c r="P487" s="401"/>
      <c r="Q487" s="401"/>
      <c r="R487" s="401"/>
      <c r="S487" s="401"/>
      <c r="T487" s="401"/>
      <c r="U487" s="401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99" t="s">
        <v>239</v>
      </c>
      <c r="C488" s="399" t="s">
        <v>179</v>
      </c>
      <c r="D488" s="108">
        <v>6.04</v>
      </c>
      <c r="E488" s="108"/>
      <c r="F488" s="127"/>
      <c r="G488" s="128"/>
      <c r="H488" s="409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01"/>
      <c r="P488" s="401"/>
      <c r="Q488" s="401"/>
      <c r="R488" s="401"/>
      <c r="S488" s="401"/>
      <c r="T488" s="401"/>
      <c r="U488" s="401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99" t="s">
        <v>239</v>
      </c>
      <c r="C489" s="399" t="s">
        <v>186</v>
      </c>
      <c r="D489" s="108">
        <v>6.04</v>
      </c>
      <c r="E489" s="108"/>
      <c r="F489" s="127"/>
      <c r="G489" s="128"/>
      <c r="H489" s="40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01"/>
      <c r="P489" s="401"/>
      <c r="Q489" s="401"/>
      <c r="R489" s="401"/>
      <c r="S489" s="401"/>
      <c r="T489" s="401"/>
      <c r="U489" s="401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99" t="s">
        <v>443</v>
      </c>
      <c r="C490" s="399" t="s">
        <v>179</v>
      </c>
      <c r="D490" s="108"/>
      <c r="E490" s="108"/>
      <c r="F490" s="127"/>
      <c r="G490" s="128"/>
      <c r="H490" s="409">
        <f t="shared" si="223"/>
        <v>0</v>
      </c>
      <c r="I490" s="129"/>
      <c r="J490" s="130"/>
      <c r="K490" s="131"/>
      <c r="L490" s="129"/>
      <c r="M490" s="109"/>
      <c r="N490" s="130"/>
      <c r="O490" s="401"/>
      <c r="P490" s="401"/>
      <c r="Q490" s="401"/>
      <c r="R490" s="401"/>
      <c r="S490" s="401"/>
      <c r="T490" s="401"/>
      <c r="U490" s="401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99" t="s">
        <v>443</v>
      </c>
      <c r="C491" s="399" t="s">
        <v>186</v>
      </c>
      <c r="D491" s="108"/>
      <c r="E491" s="108"/>
      <c r="F491" s="127"/>
      <c r="G491" s="128"/>
      <c r="H491" s="409">
        <f t="shared" si="223"/>
        <v>0</v>
      </c>
      <c r="I491" s="129"/>
      <c r="J491" s="130"/>
      <c r="K491" s="131"/>
      <c r="L491" s="129"/>
      <c r="M491" s="109"/>
      <c r="N491" s="130"/>
      <c r="O491" s="401"/>
      <c r="P491" s="401"/>
      <c r="Q491" s="401"/>
      <c r="R491" s="401"/>
      <c r="S491" s="401"/>
      <c r="T491" s="401"/>
      <c r="U491" s="401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00" t="s">
        <v>240</v>
      </c>
      <c r="C492" s="126"/>
      <c r="D492" s="108">
        <v>7.3</v>
      </c>
      <c r="E492" s="108"/>
      <c r="F492" s="127"/>
      <c r="G492" s="128"/>
      <c r="H492" s="409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01"/>
      <c r="P492" s="401"/>
      <c r="Q492" s="401"/>
      <c r="R492" s="401"/>
      <c r="S492" s="401"/>
      <c r="T492" s="401"/>
      <c r="U492" s="401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00" t="s">
        <v>241</v>
      </c>
      <c r="C493" s="126"/>
      <c r="D493" s="108">
        <f>78*120/1000</f>
        <v>9.36</v>
      </c>
      <c r="E493" s="108"/>
      <c r="F493" s="127"/>
      <c r="G493" s="128"/>
      <c r="H493" s="409">
        <f t="shared" si="223"/>
        <v>0</v>
      </c>
      <c r="I493" s="129"/>
      <c r="J493" s="130"/>
      <c r="K493" s="131"/>
      <c r="L493" s="129"/>
      <c r="M493" s="109"/>
      <c r="N493" s="130"/>
      <c r="O493" s="401"/>
      <c r="P493" s="401"/>
      <c r="Q493" s="401"/>
      <c r="R493" s="401"/>
      <c r="S493" s="401"/>
      <c r="T493" s="401"/>
      <c r="U493" s="40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00" t="s">
        <v>242</v>
      </c>
      <c r="C494" s="126"/>
      <c r="D494" s="108">
        <v>4.5</v>
      </c>
      <c r="E494" s="108"/>
      <c r="F494" s="127"/>
      <c r="G494" s="128"/>
      <c r="H494" s="409">
        <f t="shared" si="223"/>
        <v>0</v>
      </c>
      <c r="I494" s="129"/>
      <c r="J494" s="130"/>
      <c r="K494" s="131"/>
      <c r="L494" s="129"/>
      <c r="M494" s="109"/>
      <c r="N494" s="130"/>
      <c r="O494" s="401"/>
      <c r="P494" s="401"/>
      <c r="Q494" s="401"/>
      <c r="R494" s="401"/>
      <c r="S494" s="401"/>
      <c r="T494" s="401"/>
      <c r="U494" s="401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00" t="s">
        <v>243</v>
      </c>
      <c r="C495" s="126"/>
      <c r="D495" s="108">
        <v>4.5</v>
      </c>
      <c r="E495" s="108"/>
      <c r="F495" s="127"/>
      <c r="G495" s="128"/>
      <c r="H495" s="409">
        <f t="shared" si="223"/>
        <v>0</v>
      </c>
      <c r="I495" s="129"/>
      <c r="J495" s="130"/>
      <c r="K495" s="131"/>
      <c r="L495" s="129"/>
      <c r="M495" s="109"/>
      <c r="N495" s="130"/>
      <c r="O495" s="401"/>
      <c r="P495" s="401"/>
      <c r="Q495" s="401"/>
      <c r="R495" s="401"/>
      <c r="S495" s="401"/>
      <c r="T495" s="401"/>
      <c r="U495" s="401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00"/>
      <c r="C496" s="126"/>
      <c r="D496" s="108"/>
      <c r="E496" s="108"/>
      <c r="F496" s="127"/>
      <c r="G496" s="128"/>
      <c r="H496" s="409">
        <f t="shared" si="223"/>
        <v>0</v>
      </c>
      <c r="I496" s="129"/>
      <c r="J496" s="130"/>
      <c r="K496" s="131"/>
      <c r="L496" s="129"/>
      <c r="M496" s="109"/>
      <c r="N496" s="130"/>
      <c r="O496" s="401"/>
      <c r="P496" s="401"/>
      <c r="Q496" s="401"/>
      <c r="R496" s="401"/>
      <c r="S496" s="401"/>
      <c r="T496" s="401"/>
      <c r="U496" s="40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407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684</v>
      </c>
      <c r="H498" s="154">
        <f>SUM(H364,H422,H457,H473,H481,H497)</f>
        <v>3440.52</v>
      </c>
      <c r="I498" s="154">
        <f>SUM(I364,I422,I457,I473,I481,I497)</f>
        <v>53.5</v>
      </c>
      <c r="J498" s="155">
        <f t="array" ref="J498">IF(ISERROR(G498/I498),"",G498/I498)</f>
        <v>12.785046728971963</v>
      </c>
      <c r="K498" s="154">
        <f>SUM(K364,K422,K457,K473,K481,K497)</f>
        <v>73.548387096774192</v>
      </c>
      <c r="L498" s="155">
        <f>IF(ISERROR(G498/K498),"",G498/K498)</f>
        <v>9.3000000000000007</v>
      </c>
      <c r="M498" s="154">
        <f t="shared" ref="M498:V498" si="236">SUM(M364,M422,M457,M473,M481,M497)</f>
        <v>-20.048387096774192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406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406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406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406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406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406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406">
        <f>G498</f>
        <v>684</v>
      </c>
      <c r="C505" s="472" t="s">
        <v>269</v>
      </c>
      <c r="D505" s="471"/>
      <c r="E505" s="462">
        <f>H498</f>
        <v>3440.52</v>
      </c>
      <c r="F505" s="462"/>
      <c r="G505" s="462" t="s">
        <v>270</v>
      </c>
      <c r="H505" s="462"/>
      <c r="I505" s="490">
        <f>L498</f>
        <v>9.3000000000000007</v>
      </c>
      <c r="J505" s="490"/>
      <c r="K505" s="492" t="s">
        <v>271</v>
      </c>
      <c r="L505" s="492"/>
      <c r="M505" s="490">
        <f>J498</f>
        <v>12.785046728971963</v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406">
        <f>I498+C504</f>
        <v>54.5</v>
      </c>
      <c r="C506" s="469" t="s">
        <v>251</v>
      </c>
      <c r="D506" s="470"/>
      <c r="E506" s="487">
        <f>K498+I504</f>
        <v>84.548387096774192</v>
      </c>
      <c r="F506" s="487"/>
      <c r="G506" s="462" t="s">
        <v>274</v>
      </c>
      <c r="H506" s="462"/>
      <c r="I506" s="490">
        <f>B506-E506</f>
        <v>-30.048387096774192</v>
      </c>
      <c r="J506" s="490"/>
      <c r="K506" s="492" t="s">
        <v>275</v>
      </c>
      <c r="L506" s="492"/>
      <c r="M506" s="493">
        <f>IF(ISERROR(I506/E506),"",I506/E506)</f>
        <v>-0.35539870278519647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406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>
        <f t="array" ref="M507">IF(ISERROR(I507/B505),"",I507/B505)</f>
        <v>0</v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40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5131</v>
      </c>
      <c r="D510" s="485"/>
      <c r="E510" s="475" t="s">
        <v>269</v>
      </c>
      <c r="F510" s="475"/>
      <c r="G510" s="487">
        <f>SUM(E168,E336,E505)</f>
        <v>25885.23</v>
      </c>
      <c r="H510" s="487"/>
      <c r="I510" s="462" t="s">
        <v>270</v>
      </c>
      <c r="J510" s="475"/>
      <c r="K510" s="484">
        <f>IF(ISERROR(C510/G511),"",C510/G511)</f>
        <v>12.209561953186883</v>
      </c>
      <c r="L510" s="485"/>
      <c r="M510" s="462" t="s">
        <v>271</v>
      </c>
      <c r="N510" s="462"/>
      <c r="O510" s="463">
        <f t="array" ref="O510">IF(ISERROR(C510/C511),"",C510/C511)</f>
        <v>13.44954128440367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381.5</v>
      </c>
      <c r="D511" s="485"/>
      <c r="E511" s="462" t="s">
        <v>251</v>
      </c>
      <c r="F511" s="462"/>
      <c r="G511" s="487">
        <f>SUM(E169,E337,E506)</f>
        <v>420.24439694666773</v>
      </c>
      <c r="H511" s="487"/>
      <c r="I511" s="469" t="s">
        <v>274</v>
      </c>
      <c r="J511" s="470"/>
      <c r="K511" s="472">
        <f>C511-G511</f>
        <v>-38.744396946667734</v>
      </c>
      <c r="L511" s="471"/>
      <c r="M511" s="472" t="s">
        <v>275</v>
      </c>
      <c r="N511" s="471"/>
      <c r="O511" s="476">
        <f>IF(ISERROR(K511/C511),"",K511/C511)</f>
        <v>-0.10155805228484334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0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2451</v>
      </c>
      <c r="D515" s="470"/>
      <c r="E515" s="465">
        <f>IF(ISERROR(C515/C521),"",C515/C521)</f>
        <v>0.47768466185928671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1466</v>
      </c>
      <c r="D516" s="470"/>
      <c r="E516" s="465">
        <f>IF(ISERROR(C516/C521),"",C516/C521)</f>
        <v>0.2857142857142857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1214</v>
      </c>
      <c r="D517" s="470"/>
      <c r="E517" s="465">
        <f>IF(ISERROR(C517/C521),"",C517/C521)</f>
        <v>0.23660105242642759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>
        <f>IF(ISERROR(C519/C521),"",C519/C521)</f>
        <v>0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0</v>
      </c>
      <c r="D520" s="470"/>
      <c r="E520" s="465">
        <f>IF(ISERROR(C520/C521),"",C520/C521)</f>
        <v>0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5131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399" t="s">
        <v>309</v>
      </c>
      <c r="D523" s="399" t="s">
        <v>310</v>
      </c>
      <c r="E523" s="399" t="s">
        <v>311</v>
      </c>
      <c r="F523" s="399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01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09" t="s">
        <v>322</v>
      </c>
      <c r="Q523" s="129" t="s">
        <v>323</v>
      </c>
      <c r="R523" s="109" t="s">
        <v>324</v>
      </c>
      <c r="S523" s="399" t="s">
        <v>325</v>
      </c>
      <c r="T523" s="399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404">
        <f t="array" ref="S524">IF(ISERROR(Q524/J524),"",Q524/J524)</f>
        <v>1</v>
      </c>
      <c r="T524" s="40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10">
        <v>30</v>
      </c>
      <c r="E525" s="110"/>
      <c r="F525" s="110"/>
      <c r="G525" s="107"/>
      <c r="H525" s="106">
        <v>1</v>
      </c>
      <c r="I525" s="106"/>
      <c r="J525" s="106">
        <f>C525-H525-I525</f>
        <v>29</v>
      </c>
      <c r="K525" s="106"/>
      <c r="L525" s="106"/>
      <c r="M525" s="106"/>
      <c r="N525" s="106"/>
      <c r="O525" s="110"/>
      <c r="P525" s="111"/>
      <c r="Q525" s="106">
        <f>J525-K525-L525</f>
        <v>29</v>
      </c>
      <c r="R525" s="109">
        <f>Q525*11-M525-N525</f>
        <v>319</v>
      </c>
      <c r="S525" s="404">
        <f t="array" ref="S525">IF(ISERROR(Q525/J525),"",Q525/J525)</f>
        <v>1</v>
      </c>
      <c r="T525" s="40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</v>
      </c>
      <c r="I526" s="106"/>
      <c r="J526" s="106">
        <f>C526-H526-I526</f>
        <v>9</v>
      </c>
      <c r="K526" s="106"/>
      <c r="L526" s="106"/>
      <c r="M526" s="106"/>
      <c r="N526" s="106"/>
      <c r="O526" s="110"/>
      <c r="P526" s="111"/>
      <c r="Q526" s="106">
        <f>J526-K526-L526</f>
        <v>9</v>
      </c>
      <c r="R526" s="109">
        <f>Q526*11-M526-N526</f>
        <v>99</v>
      </c>
      <c r="S526" s="404">
        <f t="array" ref="S526">IF(ISERROR(Q526/J526),"",Q526/J526)</f>
        <v>1</v>
      </c>
      <c r="T526" s="40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2</v>
      </c>
      <c r="I527" s="112">
        <f t="shared" si="240"/>
        <v>0</v>
      </c>
      <c r="J527" s="112">
        <f t="shared" si="240"/>
        <v>69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69</v>
      </c>
      <c r="R527" s="114">
        <f>SUM(R524:R526)</f>
        <v>759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22" activePane="bottomRight" state="frozen"/>
      <selection activeCell="E134" sqref="E134"/>
      <selection pane="topRight" activeCell="E134" sqref="E134"/>
      <selection pane="bottomLeft" activeCell="E134" sqref="E134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410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413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2"/>
      <c r="P7" s="412"/>
      <c r="Q7" s="412"/>
      <c r="R7" s="412"/>
      <c r="S7" s="412"/>
      <c r="T7" s="412"/>
      <c r="U7" s="4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12"/>
      <c r="Q8" s="412"/>
      <c r="R8" s="412"/>
      <c r="S8" s="412"/>
      <c r="T8" s="412"/>
      <c r="U8" s="4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2"/>
      <c r="P9" s="412"/>
      <c r="Q9" s="412"/>
      <c r="R9" s="412"/>
      <c r="S9" s="412"/>
      <c r="T9" s="412"/>
      <c r="U9" s="4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21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2"/>
      <c r="P10" s="412"/>
      <c r="Q10" s="412"/>
      <c r="R10" s="412"/>
      <c r="S10" s="412"/>
      <c r="T10" s="412"/>
      <c r="U10" s="41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2"/>
      <c r="P11" s="412"/>
      <c r="Q11" s="412"/>
      <c r="R11" s="412"/>
      <c r="S11" s="412"/>
      <c r="T11" s="412"/>
      <c r="U11" s="4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2"/>
      <c r="P12" s="412"/>
      <c r="Q12" s="412"/>
      <c r="R12" s="412"/>
      <c r="S12" s="412"/>
      <c r="T12" s="412"/>
      <c r="U12" s="4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2"/>
      <c r="P13" s="412"/>
      <c r="Q13" s="412"/>
      <c r="R13" s="412"/>
      <c r="S13" s="412"/>
      <c r="T13" s="412"/>
      <c r="U13" s="4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2"/>
      <c r="P14" s="412"/>
      <c r="Q14" s="412"/>
      <c r="R14" s="412"/>
      <c r="S14" s="412"/>
      <c r="T14" s="412"/>
      <c r="U14" s="4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2"/>
      <c r="P15" s="412"/>
      <c r="Q15" s="412"/>
      <c r="R15" s="412"/>
      <c r="S15" s="412"/>
      <c r="T15" s="412"/>
      <c r="U15" s="4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2"/>
      <c r="P16" s="412"/>
      <c r="Q16" s="412"/>
      <c r="R16" s="412"/>
      <c r="S16" s="412"/>
      <c r="T16" s="412"/>
      <c r="U16" s="41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2"/>
      <c r="P17" s="412"/>
      <c r="Q17" s="412"/>
      <c r="R17" s="412"/>
      <c r="S17" s="412"/>
      <c r="T17" s="412"/>
      <c r="U17" s="4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2"/>
      <c r="P18" s="412"/>
      <c r="Q18" s="412"/>
      <c r="R18" s="412"/>
      <c r="S18" s="412"/>
      <c r="T18" s="412"/>
      <c r="U18" s="412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2"/>
      <c r="P19" s="412"/>
      <c r="Q19" s="412"/>
      <c r="R19" s="412"/>
      <c r="S19" s="412"/>
      <c r="T19" s="412"/>
      <c r="U19" s="412"/>
      <c r="V19" s="132">
        <f t="shared" ref="V19:V21" si="5">SUM(X19:AA19)</f>
        <v>0</v>
      </c>
      <c r="W19" s="41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2"/>
      <c r="P20" s="412"/>
      <c r="Q20" s="412"/>
      <c r="R20" s="412"/>
      <c r="S20" s="412"/>
      <c r="T20" s="412"/>
      <c r="U20" s="41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2"/>
      <c r="P21" s="412"/>
      <c r="Q21" s="412"/>
      <c r="R21" s="412"/>
      <c r="S21" s="412"/>
      <c r="T21" s="412"/>
      <c r="U21" s="4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11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2"/>
      <c r="P22" s="412"/>
      <c r="Q22" s="412"/>
      <c r="R22" s="412"/>
      <c r="S22" s="412"/>
      <c r="T22" s="412"/>
      <c r="U22" s="4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11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2"/>
      <c r="P23" s="412"/>
      <c r="Q23" s="412"/>
      <c r="R23" s="412"/>
      <c r="S23" s="412"/>
      <c r="T23" s="412"/>
      <c r="U23" s="4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11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2"/>
      <c r="P24" s="412"/>
      <c r="Q24" s="412"/>
      <c r="R24" s="412"/>
      <c r="S24" s="412"/>
      <c r="T24" s="412"/>
      <c r="U24" s="4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11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2"/>
      <c r="P25" s="412"/>
      <c r="Q25" s="412"/>
      <c r="R25" s="412"/>
      <c r="S25" s="412"/>
      <c r="T25" s="412"/>
      <c r="U25" s="4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2"/>
      <c r="P26" s="412"/>
      <c r="Q26" s="412"/>
      <c r="R26" s="412"/>
      <c r="S26" s="412"/>
      <c r="T26" s="412"/>
      <c r="U26" s="4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2"/>
      <c r="P27" s="412"/>
      <c r="Q27" s="412"/>
      <c r="R27" s="412"/>
      <c r="S27" s="412"/>
      <c r="T27" s="412"/>
      <c r="U27" s="4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96" t="s">
        <v>201</v>
      </c>
      <c r="B28" s="497"/>
      <c r="C28" s="419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13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6"/>
      <c r="P29" s="416"/>
      <c r="Q29" s="416"/>
      <c r="R29" s="416"/>
      <c r="S29" s="416"/>
      <c r="T29" s="416"/>
      <c r="U29" s="416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13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6"/>
      <c r="P30" s="416"/>
      <c r="Q30" s="416"/>
      <c r="R30" s="416"/>
      <c r="S30" s="416"/>
      <c r="T30" s="416"/>
      <c r="U30" s="41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13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6"/>
      <c r="P31" s="416"/>
      <c r="Q31" s="416"/>
      <c r="R31" s="416"/>
      <c r="S31" s="416"/>
      <c r="T31" s="416"/>
      <c r="U31" s="416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13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6"/>
      <c r="P32" s="416"/>
      <c r="Q32" s="416"/>
      <c r="R32" s="416"/>
      <c r="S32" s="416"/>
      <c r="T32" s="416"/>
      <c r="U32" s="41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13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6"/>
      <c r="P33" s="416"/>
      <c r="Q33" s="416"/>
      <c r="R33" s="416"/>
      <c r="S33" s="416"/>
      <c r="T33" s="416"/>
      <c r="U33" s="416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13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16"/>
      <c r="P34" s="416"/>
      <c r="Q34" s="416"/>
      <c r="R34" s="416"/>
      <c r="S34" s="416"/>
      <c r="T34" s="416"/>
      <c r="U34" s="41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13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16"/>
      <c r="P35" s="416"/>
      <c r="Q35" s="416"/>
      <c r="R35" s="416"/>
      <c r="S35" s="416"/>
      <c r="T35" s="416"/>
      <c r="U35" s="41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13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16"/>
      <c r="P36" s="416"/>
      <c r="Q36" s="416"/>
      <c r="R36" s="416"/>
      <c r="S36" s="416"/>
      <c r="T36" s="416"/>
      <c r="U36" s="41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13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6"/>
      <c r="P37" s="416"/>
      <c r="Q37" s="416"/>
      <c r="R37" s="416"/>
      <c r="S37" s="416"/>
      <c r="T37" s="416"/>
      <c r="U37" s="41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13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6"/>
      <c r="P38" s="416"/>
      <c r="Q38" s="416"/>
      <c r="R38" s="416"/>
      <c r="S38" s="416"/>
      <c r="T38" s="416"/>
      <c r="U38" s="416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13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6"/>
      <c r="P39" s="416"/>
      <c r="Q39" s="416"/>
      <c r="R39" s="416"/>
      <c r="S39" s="416"/>
      <c r="T39" s="416"/>
      <c r="U39" s="41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2">
        <v>30100022</v>
      </c>
      <c r="B40" s="413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21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6"/>
      <c r="P40" s="416"/>
      <c r="Q40" s="416"/>
      <c r="R40" s="416"/>
      <c r="S40" s="416"/>
      <c r="T40" s="416"/>
      <c r="U40" s="416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2">
        <v>30100029</v>
      </c>
      <c r="B41" s="413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21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6"/>
      <c r="P41" s="416"/>
      <c r="Q41" s="416"/>
      <c r="R41" s="416"/>
      <c r="S41" s="416"/>
      <c r="T41" s="416"/>
      <c r="U41" s="416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13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2"/>
      <c r="P42" s="412"/>
      <c r="Q42" s="412"/>
      <c r="R42" s="412"/>
      <c r="S42" s="412"/>
      <c r="T42" s="412"/>
      <c r="U42" s="4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13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6"/>
      <c r="P43" s="416"/>
      <c r="Q43" s="416"/>
      <c r="R43" s="416"/>
      <c r="S43" s="416"/>
      <c r="T43" s="416"/>
      <c r="U43" s="41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2">
        <v>30100028</v>
      </c>
      <c r="B44" s="413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21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2"/>
      <c r="P44" s="412"/>
      <c r="Q44" s="412"/>
      <c r="R44" s="412"/>
      <c r="S44" s="412"/>
      <c r="T44" s="412"/>
      <c r="U44" s="412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13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6"/>
      <c r="P45" s="416"/>
      <c r="Q45" s="416"/>
      <c r="R45" s="416"/>
      <c r="S45" s="416"/>
      <c r="T45" s="416"/>
      <c r="U45" s="416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13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6"/>
      <c r="P46" s="416"/>
      <c r="Q46" s="416"/>
      <c r="R46" s="416"/>
      <c r="S46" s="416"/>
      <c r="T46" s="416"/>
      <c r="U46" s="41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13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6"/>
      <c r="P47" s="416"/>
      <c r="Q47" s="416"/>
      <c r="R47" s="416"/>
      <c r="S47" s="416"/>
      <c r="T47" s="416"/>
      <c r="U47" s="41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13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6"/>
      <c r="P48" s="416"/>
      <c r="Q48" s="416"/>
      <c r="R48" s="416"/>
      <c r="S48" s="416"/>
      <c r="T48" s="416"/>
      <c r="U48" s="41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13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6"/>
      <c r="P49" s="416"/>
      <c r="Q49" s="416"/>
      <c r="R49" s="416"/>
      <c r="S49" s="416"/>
      <c r="T49" s="416"/>
      <c r="U49" s="41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13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6"/>
      <c r="P50" s="416"/>
      <c r="Q50" s="416"/>
      <c r="R50" s="416"/>
      <c r="S50" s="416"/>
      <c r="T50" s="416"/>
      <c r="U50" s="41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13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6"/>
      <c r="P51" s="416"/>
      <c r="Q51" s="416"/>
      <c r="R51" s="416"/>
      <c r="S51" s="416"/>
      <c r="T51" s="416"/>
      <c r="U51" s="41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13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6"/>
      <c r="P52" s="416"/>
      <c r="Q52" s="416"/>
      <c r="R52" s="416"/>
      <c r="S52" s="416"/>
      <c r="T52" s="416"/>
      <c r="U52" s="41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13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6"/>
      <c r="P53" s="416"/>
      <c r="Q53" s="416"/>
      <c r="R53" s="416"/>
      <c r="S53" s="416"/>
      <c r="T53" s="416"/>
      <c r="U53" s="41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13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6"/>
      <c r="P54" s="416"/>
      <c r="Q54" s="416"/>
      <c r="R54" s="416"/>
      <c r="S54" s="416"/>
      <c r="T54" s="416"/>
      <c r="U54" s="41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13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6"/>
      <c r="P55" s="416"/>
      <c r="Q55" s="416"/>
      <c r="R55" s="416"/>
      <c r="S55" s="416"/>
      <c r="T55" s="416"/>
      <c r="U55" s="41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13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6"/>
      <c r="P56" s="416"/>
      <c r="Q56" s="416"/>
      <c r="R56" s="416"/>
      <c r="S56" s="416"/>
      <c r="T56" s="416"/>
      <c r="U56" s="41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2"/>
      <c r="P57" s="412"/>
      <c r="Q57" s="412"/>
      <c r="R57" s="412"/>
      <c r="S57" s="412"/>
      <c r="T57" s="412"/>
      <c r="U57" s="4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2"/>
      <c r="P58" s="412"/>
      <c r="Q58" s="412"/>
      <c r="R58" s="412"/>
      <c r="S58" s="412"/>
      <c r="T58" s="412"/>
      <c r="U58" s="4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2"/>
      <c r="P59" s="412"/>
      <c r="Q59" s="412"/>
      <c r="R59" s="412"/>
      <c r="S59" s="412"/>
      <c r="T59" s="412"/>
      <c r="U59" s="4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2"/>
      <c r="P60" s="412"/>
      <c r="Q60" s="412"/>
      <c r="R60" s="412"/>
      <c r="S60" s="412"/>
      <c r="T60" s="412"/>
      <c r="U60" s="4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2"/>
      <c r="P61" s="412"/>
      <c r="Q61" s="412"/>
      <c r="R61" s="412"/>
      <c r="S61" s="412"/>
      <c r="T61" s="412"/>
      <c r="U61" s="4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2"/>
      <c r="P62" s="412"/>
      <c r="Q62" s="412"/>
      <c r="R62" s="412"/>
      <c r="S62" s="412"/>
      <c r="T62" s="412"/>
      <c r="U62" s="4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2"/>
      <c r="P63" s="412"/>
      <c r="Q63" s="412"/>
      <c r="R63" s="412"/>
      <c r="S63" s="412"/>
      <c r="T63" s="412"/>
      <c r="U63" s="4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2"/>
      <c r="P64" s="412"/>
      <c r="Q64" s="412"/>
      <c r="R64" s="412"/>
      <c r="S64" s="412"/>
      <c r="T64" s="412"/>
      <c r="U64" s="4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2"/>
      <c r="P65" s="412"/>
      <c r="Q65" s="412"/>
      <c r="R65" s="412"/>
      <c r="S65" s="412"/>
      <c r="T65" s="412"/>
      <c r="U65" s="41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2"/>
      <c r="P66" s="412"/>
      <c r="Q66" s="412"/>
      <c r="R66" s="412"/>
      <c r="S66" s="412"/>
      <c r="T66" s="412"/>
      <c r="U66" s="4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2"/>
      <c r="P67" s="412"/>
      <c r="Q67" s="412"/>
      <c r="R67" s="412"/>
      <c r="S67" s="412"/>
      <c r="T67" s="412"/>
      <c r="U67" s="4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2"/>
      <c r="P68" s="412"/>
      <c r="Q68" s="412"/>
      <c r="R68" s="412"/>
      <c r="S68" s="412"/>
      <c r="T68" s="412"/>
      <c r="U68" s="4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2"/>
      <c r="P69" s="412"/>
      <c r="Q69" s="412"/>
      <c r="R69" s="412"/>
      <c r="S69" s="412"/>
      <c r="T69" s="412"/>
      <c r="U69" s="4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2"/>
      <c r="P70" s="412"/>
      <c r="Q70" s="412"/>
      <c r="R70" s="412"/>
      <c r="S70" s="412"/>
      <c r="T70" s="412"/>
      <c r="U70" s="4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12"/>
      <c r="P71" s="412"/>
      <c r="Q71" s="412"/>
      <c r="R71" s="412"/>
      <c r="S71" s="412"/>
      <c r="T71" s="412"/>
      <c r="U71" s="4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2"/>
      <c r="P72" s="412"/>
      <c r="Q72" s="412"/>
      <c r="R72" s="412"/>
      <c r="S72" s="412"/>
      <c r="T72" s="412"/>
      <c r="U72" s="4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2"/>
      <c r="P73" s="412"/>
      <c r="Q73" s="412"/>
      <c r="R73" s="412"/>
      <c r="S73" s="412"/>
      <c r="T73" s="412"/>
      <c r="U73" s="4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2"/>
      <c r="P74" s="412"/>
      <c r="Q74" s="412"/>
      <c r="R74" s="412"/>
      <c r="S74" s="412"/>
      <c r="T74" s="412"/>
      <c r="U74" s="4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2"/>
      <c r="P75" s="412"/>
      <c r="Q75" s="412"/>
      <c r="R75" s="412"/>
      <c r="S75" s="412"/>
      <c r="T75" s="412"/>
      <c r="U75" s="4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2"/>
      <c r="P76" s="412"/>
      <c r="Q76" s="412"/>
      <c r="R76" s="412"/>
      <c r="S76" s="412"/>
      <c r="T76" s="412"/>
      <c r="U76" s="4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2"/>
      <c r="P77" s="412"/>
      <c r="Q77" s="412"/>
      <c r="R77" s="412"/>
      <c r="S77" s="412"/>
      <c r="T77" s="412"/>
      <c r="U77" s="4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2"/>
      <c r="P78" s="412"/>
      <c r="Q78" s="412"/>
      <c r="R78" s="412"/>
      <c r="S78" s="412"/>
      <c r="T78" s="412"/>
      <c r="U78" s="4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2"/>
      <c r="P79" s="412"/>
      <c r="Q79" s="412"/>
      <c r="R79" s="412"/>
      <c r="S79" s="412"/>
      <c r="T79" s="412"/>
      <c r="U79" s="4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2"/>
      <c r="P80" s="412"/>
      <c r="Q80" s="412"/>
      <c r="R80" s="412"/>
      <c r="S80" s="412"/>
      <c r="T80" s="412"/>
      <c r="U80" s="4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2"/>
      <c r="P81" s="412"/>
      <c r="Q81" s="412"/>
      <c r="R81" s="412"/>
      <c r="S81" s="412"/>
      <c r="T81" s="412"/>
      <c r="U81" s="4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2"/>
      <c r="P82" s="412"/>
      <c r="Q82" s="412"/>
      <c r="R82" s="412"/>
      <c r="S82" s="412"/>
      <c r="T82" s="412"/>
      <c r="U82" s="4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2"/>
      <c r="P83" s="412"/>
      <c r="Q83" s="412"/>
      <c r="R83" s="412"/>
      <c r="S83" s="412"/>
      <c r="T83" s="412"/>
      <c r="U83" s="4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2"/>
      <c r="P84" s="412"/>
      <c r="Q84" s="412"/>
      <c r="R84" s="412"/>
      <c r="S84" s="412"/>
      <c r="T84" s="412"/>
      <c r="U84" s="4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2"/>
      <c r="P85" s="412"/>
      <c r="Q85" s="412"/>
      <c r="R85" s="412"/>
      <c r="S85" s="412"/>
      <c r="T85" s="412"/>
      <c r="U85" s="412"/>
      <c r="V85" s="132"/>
      <c r="W85" s="133"/>
      <c r="X85" s="132"/>
      <c r="Y85" s="132"/>
      <c r="Z85" s="132"/>
      <c r="AA85" s="132"/>
    </row>
    <row r="86" spans="1:27" ht="20.100000000000001" customHeight="1">
      <c r="A86" s="504" t="s">
        <v>216</v>
      </c>
      <c r="B86" s="504"/>
      <c r="C86" s="419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13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2"/>
      <c r="P87" s="412"/>
      <c r="Q87" s="412"/>
      <c r="R87" s="412"/>
      <c r="S87" s="412"/>
      <c r="T87" s="412"/>
      <c r="U87" s="4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13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2"/>
      <c r="P88" s="412"/>
      <c r="Q88" s="412"/>
      <c r="R88" s="412"/>
      <c r="S88" s="412"/>
      <c r="T88" s="412"/>
      <c r="U88" s="4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13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2"/>
      <c r="P89" s="412"/>
      <c r="Q89" s="412"/>
      <c r="R89" s="412"/>
      <c r="S89" s="412"/>
      <c r="T89" s="412"/>
      <c r="U89" s="4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2"/>
      <c r="P90" s="412"/>
      <c r="Q90" s="412"/>
      <c r="R90" s="412"/>
      <c r="S90" s="412"/>
      <c r="T90" s="412"/>
      <c r="U90" s="4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2"/>
      <c r="P91" s="412"/>
      <c r="Q91" s="412"/>
      <c r="R91" s="412"/>
      <c r="S91" s="412"/>
      <c r="T91" s="412"/>
      <c r="U91" s="4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21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2"/>
      <c r="P92" s="412"/>
      <c r="Q92" s="412"/>
      <c r="R92" s="412"/>
      <c r="S92" s="412"/>
      <c r="T92" s="412"/>
      <c r="U92" s="412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2"/>
      <c r="P93" s="412"/>
      <c r="Q93" s="412"/>
      <c r="R93" s="412"/>
      <c r="S93" s="412"/>
      <c r="T93" s="412"/>
      <c r="U93" s="4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21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2"/>
      <c r="P94" s="412"/>
      <c r="Q94" s="412"/>
      <c r="R94" s="412"/>
      <c r="S94" s="412"/>
      <c r="T94" s="412"/>
      <c r="U94" s="4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2"/>
      <c r="P95" s="412"/>
      <c r="Q95" s="412"/>
      <c r="R95" s="412"/>
      <c r="S95" s="412"/>
      <c r="T95" s="412"/>
      <c r="U95" s="4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2"/>
      <c r="P96" s="412"/>
      <c r="Q96" s="412"/>
      <c r="R96" s="412"/>
      <c r="S96" s="412"/>
      <c r="T96" s="412"/>
      <c r="U96" s="4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2"/>
      <c r="P97" s="412"/>
      <c r="Q97" s="412"/>
      <c r="R97" s="412"/>
      <c r="S97" s="412"/>
      <c r="T97" s="412"/>
      <c r="U97" s="4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2"/>
      <c r="P98" s="412"/>
      <c r="Q98" s="412"/>
      <c r="R98" s="412"/>
      <c r="S98" s="412"/>
      <c r="T98" s="412"/>
      <c r="U98" s="4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2"/>
      <c r="P99" s="412"/>
      <c r="Q99" s="412"/>
      <c r="R99" s="412"/>
      <c r="S99" s="412"/>
      <c r="T99" s="412"/>
      <c r="U99" s="4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2"/>
      <c r="P100" s="412"/>
      <c r="Q100" s="412"/>
      <c r="R100" s="412"/>
      <c r="S100" s="412"/>
      <c r="T100" s="412"/>
      <c r="U100" s="4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2"/>
      <c r="P101" s="412"/>
      <c r="Q101" s="412"/>
      <c r="R101" s="412"/>
      <c r="S101" s="412"/>
      <c r="T101" s="412"/>
      <c r="U101" s="4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2"/>
      <c r="P102" s="412"/>
      <c r="Q102" s="412"/>
      <c r="R102" s="412"/>
      <c r="S102" s="412"/>
      <c r="T102" s="412"/>
      <c r="U102" s="4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1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2"/>
      <c r="P103" s="412"/>
      <c r="Q103" s="412"/>
      <c r="R103" s="412"/>
      <c r="S103" s="412"/>
      <c r="T103" s="412"/>
      <c r="U103" s="4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1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2"/>
      <c r="P104" s="412"/>
      <c r="Q104" s="412"/>
      <c r="R104" s="412"/>
      <c r="S104" s="412"/>
      <c r="T104" s="412"/>
      <c r="U104" s="4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1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2"/>
      <c r="P105" s="412"/>
      <c r="Q105" s="412"/>
      <c r="R105" s="412"/>
      <c r="S105" s="412"/>
      <c r="T105" s="412"/>
      <c r="U105" s="4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1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2"/>
      <c r="P106" s="412"/>
      <c r="Q106" s="412"/>
      <c r="R106" s="412"/>
      <c r="S106" s="412"/>
      <c r="T106" s="412"/>
      <c r="U106" s="4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13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2"/>
      <c r="P107" s="412"/>
      <c r="Q107" s="412"/>
      <c r="R107" s="412"/>
      <c r="S107" s="412"/>
      <c r="T107" s="412"/>
      <c r="U107" s="4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13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2"/>
      <c r="P108" s="412"/>
      <c r="Q108" s="412"/>
      <c r="R108" s="412"/>
      <c r="S108" s="412"/>
      <c r="T108" s="412"/>
      <c r="U108" s="4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13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2"/>
      <c r="P109" s="412"/>
      <c r="Q109" s="412"/>
      <c r="R109" s="412"/>
      <c r="S109" s="412"/>
      <c r="T109" s="412"/>
      <c r="U109" s="4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13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2"/>
      <c r="P110" s="412"/>
      <c r="Q110" s="412"/>
      <c r="R110" s="412"/>
      <c r="S110" s="412"/>
      <c r="T110" s="412"/>
      <c r="U110" s="41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13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2"/>
      <c r="P111" s="412"/>
      <c r="Q111" s="412"/>
      <c r="R111" s="412"/>
      <c r="S111" s="412"/>
      <c r="T111" s="412"/>
      <c r="U111" s="41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13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2"/>
      <c r="P112" s="412"/>
      <c r="Q112" s="412"/>
      <c r="R112" s="412"/>
      <c r="S112" s="412"/>
      <c r="T112" s="412"/>
      <c r="U112" s="4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2"/>
      <c r="P113" s="412"/>
      <c r="Q113" s="412"/>
      <c r="R113" s="412"/>
      <c r="S113" s="412"/>
      <c r="T113" s="412"/>
      <c r="U113" s="4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2"/>
      <c r="P114" s="412"/>
      <c r="Q114" s="412"/>
      <c r="R114" s="412"/>
      <c r="S114" s="412"/>
      <c r="T114" s="412"/>
      <c r="U114" s="4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2"/>
      <c r="P115" s="412"/>
      <c r="Q115" s="412"/>
      <c r="R115" s="412"/>
      <c r="S115" s="412"/>
      <c r="T115" s="412"/>
      <c r="U115" s="41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2"/>
      <c r="P116" s="412"/>
      <c r="Q116" s="412"/>
      <c r="R116" s="412"/>
      <c r="S116" s="412"/>
      <c r="T116" s="412"/>
      <c r="U116" s="4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2"/>
      <c r="P117" s="412"/>
      <c r="Q117" s="412"/>
      <c r="R117" s="412"/>
      <c r="S117" s="412"/>
      <c r="T117" s="412"/>
      <c r="U117" s="4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2"/>
      <c r="P118" s="412"/>
      <c r="Q118" s="412"/>
      <c r="R118" s="412"/>
      <c r="S118" s="412"/>
      <c r="T118" s="412"/>
      <c r="U118" s="4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2"/>
      <c r="P119" s="412"/>
      <c r="Q119" s="412"/>
      <c r="R119" s="412"/>
      <c r="S119" s="412"/>
      <c r="T119" s="412"/>
      <c r="U119" s="4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21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21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2"/>
      <c r="P120" s="412"/>
      <c r="Q120" s="412"/>
      <c r="R120" s="412"/>
      <c r="S120" s="412"/>
      <c r="T120" s="412"/>
      <c r="U120" s="412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419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2"/>
      <c r="P122" s="412"/>
      <c r="Q122" s="412"/>
      <c r="R122" s="412"/>
      <c r="S122" s="412"/>
      <c r="T122" s="412"/>
      <c r="U122" s="4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2"/>
      <c r="P123" s="412"/>
      <c r="Q123" s="412"/>
      <c r="R123" s="412"/>
      <c r="S123" s="412"/>
      <c r="T123" s="412"/>
      <c r="U123" s="4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2"/>
      <c r="P124" s="412"/>
      <c r="Q124" s="412"/>
      <c r="R124" s="412"/>
      <c r="S124" s="412"/>
      <c r="T124" s="412"/>
      <c r="U124" s="4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2"/>
      <c r="P125" s="412"/>
      <c r="Q125" s="412"/>
      <c r="R125" s="412"/>
      <c r="S125" s="412"/>
      <c r="T125" s="412"/>
      <c r="U125" s="4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17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2"/>
      <c r="P126" s="412"/>
      <c r="Q126" s="412"/>
      <c r="R126" s="412"/>
      <c r="S126" s="412"/>
      <c r="T126" s="412"/>
      <c r="U126" s="41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2"/>
      <c r="P127" s="412"/>
      <c r="Q127" s="412"/>
      <c r="R127" s="412"/>
      <c r="S127" s="412"/>
      <c r="T127" s="412"/>
      <c r="U127" s="41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2"/>
      <c r="P128" s="412"/>
      <c r="Q128" s="412"/>
      <c r="R128" s="412"/>
      <c r="S128" s="412"/>
      <c r="T128" s="412"/>
      <c r="U128" s="4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17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2"/>
      <c r="P129" s="412"/>
      <c r="Q129" s="412"/>
      <c r="R129" s="412"/>
      <c r="S129" s="412"/>
      <c r="T129" s="412"/>
      <c r="U129" s="4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17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2"/>
      <c r="P130" s="412"/>
      <c r="Q130" s="412"/>
      <c r="R130" s="412"/>
      <c r="S130" s="412"/>
      <c r="T130" s="412"/>
      <c r="U130" s="4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17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2"/>
      <c r="P131" s="412"/>
      <c r="Q131" s="412"/>
      <c r="R131" s="412"/>
      <c r="S131" s="412"/>
      <c r="T131" s="412"/>
      <c r="U131" s="4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17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2"/>
      <c r="P132" s="412"/>
      <c r="Q132" s="412"/>
      <c r="R132" s="412"/>
      <c r="S132" s="412"/>
      <c r="T132" s="412"/>
      <c r="U132" s="4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17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2"/>
      <c r="P133" s="412"/>
      <c r="Q133" s="412"/>
      <c r="R133" s="412"/>
      <c r="S133" s="412"/>
      <c r="T133" s="412"/>
      <c r="U133" s="4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17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2"/>
      <c r="P134" s="412"/>
      <c r="Q134" s="412"/>
      <c r="R134" s="412"/>
      <c r="S134" s="412"/>
      <c r="T134" s="412"/>
      <c r="U134" s="4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2"/>
      <c r="P135" s="412"/>
      <c r="Q135" s="412"/>
      <c r="R135" s="412"/>
      <c r="S135" s="412"/>
      <c r="T135" s="412"/>
      <c r="U135" s="4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2"/>
      <c r="P136" s="412"/>
      <c r="Q136" s="412"/>
      <c r="R136" s="412"/>
      <c r="S136" s="412"/>
      <c r="T136" s="412"/>
      <c r="U136" s="4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419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12"/>
      <c r="P138" s="412"/>
      <c r="Q138" s="412"/>
      <c r="R138" s="412"/>
      <c r="S138" s="412"/>
      <c r="T138" s="412"/>
      <c r="U138" s="4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2"/>
      <c r="P139" s="412"/>
      <c r="Q139" s="412"/>
      <c r="R139" s="412"/>
      <c r="S139" s="412"/>
      <c r="T139" s="412"/>
      <c r="U139" s="4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2"/>
      <c r="P140" s="412"/>
      <c r="Q140" s="412"/>
      <c r="R140" s="412"/>
      <c r="S140" s="412"/>
      <c r="T140" s="412"/>
      <c r="U140" s="4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2"/>
      <c r="P141" s="412"/>
      <c r="Q141" s="412"/>
      <c r="R141" s="412"/>
      <c r="S141" s="412"/>
      <c r="T141" s="412"/>
      <c r="U141" s="4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2"/>
      <c r="P142" s="412"/>
      <c r="Q142" s="412"/>
      <c r="R142" s="412"/>
      <c r="S142" s="412"/>
      <c r="T142" s="412"/>
      <c r="U142" s="4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/>
      <c r="L143" s="129"/>
      <c r="M143" s="109"/>
      <c r="N143" s="130"/>
      <c r="O143" s="412"/>
      <c r="P143" s="412"/>
      <c r="Q143" s="412"/>
      <c r="R143" s="412"/>
      <c r="S143" s="412"/>
      <c r="T143" s="412"/>
      <c r="U143" s="41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21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12"/>
      <c r="P144" s="412"/>
      <c r="Q144" s="412"/>
      <c r="R144" s="412"/>
      <c r="S144" s="412"/>
      <c r="T144" s="412"/>
      <c r="U144" s="412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96" t="s">
        <v>234</v>
      </c>
      <c r="B145" s="497"/>
      <c r="C145" s="419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11"/>
      <c r="D146" s="108">
        <v>3.65</v>
      </c>
      <c r="E146" s="108"/>
      <c r="F146" s="153"/>
      <c r="G146" s="128"/>
      <c r="H146" s="421">
        <f t="shared" ref="H146:H159" si="63">D146*G146</f>
        <v>0</v>
      </c>
      <c r="I146" s="129"/>
      <c r="J146" s="130" t="str">
        <f t="array" ref="J146">IF(ISERROR(G146/I146),"",G146/I146)</f>
        <v/>
      </c>
      <c r="K146" s="421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12"/>
      <c r="P146" s="412"/>
      <c r="Q146" s="412"/>
      <c r="R146" s="412"/>
      <c r="S146" s="412"/>
      <c r="T146" s="412"/>
      <c r="U146" s="412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11"/>
      <c r="D147" s="108">
        <v>6.58</v>
      </c>
      <c r="E147" s="108"/>
      <c r="F147" s="127"/>
      <c r="G147" s="128"/>
      <c r="H147" s="421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12"/>
      <c r="P147" s="412"/>
      <c r="Q147" s="412"/>
      <c r="R147" s="412"/>
      <c r="S147" s="412"/>
      <c r="T147" s="412"/>
      <c r="U147" s="412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11"/>
      <c r="D148" s="108">
        <v>7.8</v>
      </c>
      <c r="E148" s="108"/>
      <c r="F148" s="127"/>
      <c r="G148" s="128"/>
      <c r="H148" s="421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12"/>
      <c r="P148" s="412"/>
      <c r="Q148" s="412"/>
      <c r="R148" s="412"/>
      <c r="S148" s="412"/>
      <c r="T148" s="412"/>
      <c r="U148" s="412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11"/>
      <c r="D149" s="108">
        <v>4.4000000000000004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12"/>
      <c r="P149" s="412"/>
      <c r="Q149" s="412"/>
      <c r="R149" s="412"/>
      <c r="S149" s="412"/>
      <c r="T149" s="412"/>
      <c r="U149" s="41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21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12"/>
      <c r="P150" s="412"/>
      <c r="Q150" s="412"/>
      <c r="R150" s="412"/>
      <c r="S150" s="412"/>
      <c r="T150" s="412"/>
      <c r="U150" s="412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11" t="s">
        <v>239</v>
      </c>
      <c r="C151" s="411" t="s">
        <v>179</v>
      </c>
      <c r="D151" s="108">
        <v>6.04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12"/>
      <c r="P151" s="412"/>
      <c r="Q151" s="412"/>
      <c r="R151" s="412"/>
      <c r="S151" s="412"/>
      <c r="T151" s="412"/>
      <c r="U151" s="412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11" t="s">
        <v>239</v>
      </c>
      <c r="C152" s="411" t="s">
        <v>186</v>
      </c>
      <c r="D152" s="108">
        <v>6.04</v>
      </c>
      <c r="E152" s="108"/>
      <c r="F152" s="127"/>
      <c r="G152" s="128"/>
      <c r="H152" s="42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12"/>
      <c r="P152" s="412"/>
      <c r="Q152" s="412"/>
      <c r="R152" s="412"/>
      <c r="S152" s="412"/>
      <c r="T152" s="412"/>
      <c r="U152" s="412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11" t="s">
        <v>443</v>
      </c>
      <c r="C153" s="411" t="s">
        <v>179</v>
      </c>
      <c r="D153" s="108">
        <v>6</v>
      </c>
      <c r="E153" s="108"/>
      <c r="F153" s="127"/>
      <c r="G153" s="128"/>
      <c r="H153" s="421">
        <f t="shared" si="63"/>
        <v>0</v>
      </c>
      <c r="I153" s="129"/>
      <c r="J153" s="130"/>
      <c r="K153" s="131"/>
      <c r="L153" s="129"/>
      <c r="M153" s="109"/>
      <c r="N153" s="130"/>
      <c r="O153" s="412"/>
      <c r="P153" s="412"/>
      <c r="Q153" s="412"/>
      <c r="R153" s="412"/>
      <c r="S153" s="412"/>
      <c r="T153" s="412"/>
      <c r="U153" s="412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11" t="s">
        <v>443</v>
      </c>
      <c r="C154" s="411" t="s">
        <v>60</v>
      </c>
      <c r="D154" s="108">
        <v>6</v>
      </c>
      <c r="E154" s="108"/>
      <c r="F154" s="127">
        <v>42711</v>
      </c>
      <c r="G154" s="128">
        <f>42+42</f>
        <v>84</v>
      </c>
      <c r="H154" s="421">
        <f t="shared" si="63"/>
        <v>504</v>
      </c>
      <c r="I154" s="129">
        <f>8*4</f>
        <v>32</v>
      </c>
      <c r="J154" s="130">
        <f t="array" ref="J154">IF(ISERROR(G154/I154),"",G154/I154)</f>
        <v>2.625</v>
      </c>
      <c r="K154" s="421">
        <f t="array" ref="K154">IF(ISERROR(G154/L154),"",G154/L154)</f>
        <v>14</v>
      </c>
      <c r="L154" s="129">
        <v>6</v>
      </c>
      <c r="M154" s="109">
        <f t="shared" ref="M154" si="71">IF(ISERROR(I154-K154),"",I154-K154)</f>
        <v>18</v>
      </c>
      <c r="N154" s="130"/>
      <c r="O154" s="412"/>
      <c r="P154" s="412"/>
      <c r="Q154" s="412"/>
      <c r="R154" s="412"/>
      <c r="S154" s="412"/>
      <c r="T154" s="412"/>
      <c r="U154" s="412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13" t="s">
        <v>240</v>
      </c>
      <c r="C155" s="126"/>
      <c r="D155" s="108">
        <v>7.3</v>
      </c>
      <c r="E155" s="108"/>
      <c r="F155" s="127"/>
      <c r="G155" s="128"/>
      <c r="H155" s="421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2">IF(ISERROR(I155-K155),"",I155-K155)</f>
        <v/>
      </c>
      <c r="N155" s="130">
        <f t="shared" ref="N155:N156" si="73">SUM(O155:U155)</f>
        <v>0</v>
      </c>
      <c r="O155" s="412"/>
      <c r="P155" s="412"/>
      <c r="Q155" s="412"/>
      <c r="R155" s="412"/>
      <c r="S155" s="412"/>
      <c r="T155" s="412"/>
      <c r="U155" s="412"/>
      <c r="V155" s="132">
        <f t="shared" ref="V155:V156" si="74">SUM(X155:AA155)</f>
        <v>0</v>
      </c>
      <c r="W155" s="133" t="str">
        <f t="shared" ref="W155:W156" si="75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13" t="s">
        <v>241</v>
      </c>
      <c r="C156" s="126"/>
      <c r="D156" s="108">
        <f>78*120/1000</f>
        <v>9.36</v>
      </c>
      <c r="E156" s="108"/>
      <c r="F156" s="127"/>
      <c r="G156" s="128"/>
      <c r="H156" s="421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3"/>
        <v>0</v>
      </c>
      <c r="O156" s="412"/>
      <c r="P156" s="412"/>
      <c r="Q156" s="412"/>
      <c r="R156" s="412"/>
      <c r="S156" s="412"/>
      <c r="T156" s="412"/>
      <c r="U156" s="412"/>
      <c r="V156" s="132">
        <f t="shared" si="74"/>
        <v>0</v>
      </c>
      <c r="W156" s="133" t="str">
        <f t="shared" si="75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13" t="s">
        <v>242</v>
      </c>
      <c r="C157" s="126"/>
      <c r="D157" s="108">
        <v>4.5</v>
      </c>
      <c r="E157" s="108"/>
      <c r="F157" s="127"/>
      <c r="G157" s="128"/>
      <c r="H157" s="421">
        <f t="shared" si="63"/>
        <v>0</v>
      </c>
      <c r="I157" s="129"/>
      <c r="J157" s="130"/>
      <c r="K157" s="131"/>
      <c r="L157" s="129"/>
      <c r="M157" s="109"/>
      <c r="N157" s="130"/>
      <c r="O157" s="412"/>
      <c r="P157" s="412"/>
      <c r="Q157" s="412"/>
      <c r="R157" s="412"/>
      <c r="S157" s="412"/>
      <c r="T157" s="412"/>
      <c r="U157" s="4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13" t="s">
        <v>243</v>
      </c>
      <c r="C158" s="126"/>
      <c r="D158" s="108">
        <v>4.5</v>
      </c>
      <c r="E158" s="108"/>
      <c r="F158" s="127"/>
      <c r="G158" s="128"/>
      <c r="H158" s="421">
        <f t="shared" si="63"/>
        <v>0</v>
      </c>
      <c r="I158" s="129"/>
      <c r="J158" s="130"/>
      <c r="K158" s="131"/>
      <c r="L158" s="129"/>
      <c r="M158" s="109"/>
      <c r="N158" s="130"/>
      <c r="O158" s="412"/>
      <c r="P158" s="412"/>
      <c r="Q158" s="412"/>
      <c r="R158" s="412"/>
      <c r="S158" s="412"/>
      <c r="T158" s="412"/>
      <c r="U158" s="412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12"/>
      <c r="P159" s="412"/>
      <c r="Q159" s="412"/>
      <c r="R159" s="412"/>
      <c r="S159" s="412"/>
      <c r="T159" s="412"/>
      <c r="U159" s="412"/>
      <c r="V159" s="132"/>
      <c r="W159" s="133"/>
      <c r="X159" s="132"/>
      <c r="Y159" s="132"/>
      <c r="Z159" s="132"/>
      <c r="AA159" s="132"/>
    </row>
    <row r="160" spans="1:27" ht="20.100000000000001" customHeight="1">
      <c r="A160" s="496" t="s">
        <v>244</v>
      </c>
      <c r="B160" s="497"/>
      <c r="C160" s="419" t="s">
        <v>202</v>
      </c>
      <c r="D160" s="143"/>
      <c r="E160" s="143"/>
      <c r="F160" s="144"/>
      <c r="G160" s="145">
        <f>SUM(G146:G158)</f>
        <v>84</v>
      </c>
      <c r="H160" s="146">
        <f>SUM(H146:H156)</f>
        <v>504</v>
      </c>
      <c r="I160" s="146">
        <f>SUM(I146:I158)</f>
        <v>32</v>
      </c>
      <c r="J160" s="130">
        <f t="array" ref="J160">IF(ISERROR(G160/I160),"",G160/I160)</f>
        <v>2.625</v>
      </c>
      <c r="K160" s="146">
        <f>SUM(K146:K156)</f>
        <v>14</v>
      </c>
      <c r="L160" s="147"/>
      <c r="M160" s="150">
        <f t="shared" ref="M160:V160" si="76">SUM(M146:M156)</f>
        <v>18</v>
      </c>
      <c r="N160" s="146">
        <f t="shared" si="76"/>
        <v>0</v>
      </c>
      <c r="O160" s="148">
        <f t="shared" si="76"/>
        <v>0</v>
      </c>
      <c r="P160" s="148">
        <f t="shared" si="76"/>
        <v>0</v>
      </c>
      <c r="Q160" s="148">
        <f t="shared" si="76"/>
        <v>0</v>
      </c>
      <c r="R160" s="148">
        <f t="shared" si="76"/>
        <v>0</v>
      </c>
      <c r="S160" s="148">
        <f t="shared" si="76"/>
        <v>0</v>
      </c>
      <c r="T160" s="148">
        <f t="shared" si="76"/>
        <v>0</v>
      </c>
      <c r="U160" s="148">
        <f t="shared" si="76"/>
        <v>0</v>
      </c>
      <c r="V160" s="149">
        <f t="shared" si="76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2184</v>
      </c>
      <c r="H161" s="154">
        <f>SUM(H28,H86,H121,H137,H145,H160)</f>
        <v>11115.82</v>
      </c>
      <c r="I161" s="154">
        <f>SUM(I28,I86,I121,I137,I145,I160)</f>
        <v>161</v>
      </c>
      <c r="J161" s="155">
        <f t="array" ref="J161">IF(ISERROR(G161/I161),"",G161/I161)</f>
        <v>13.565217391304348</v>
      </c>
      <c r="K161" s="154">
        <f>SUM(K28,K86,K121,K137,K145,K160)</f>
        <v>160.15161559813515</v>
      </c>
      <c r="L161" s="155">
        <f>IF(ISERROR(G161/K161),"",G161/K161)</f>
        <v>13.637077539575136</v>
      </c>
      <c r="M161" s="154">
        <f t="shared" ref="M161:AA161" si="77">SUM(M28,M86,M121,M137,M145,M160)</f>
        <v>0.84838440186487674</v>
      </c>
      <c r="N161" s="154">
        <f t="shared" si="77"/>
        <v>0</v>
      </c>
      <c r="O161" s="154">
        <f t="shared" si="77"/>
        <v>0</v>
      </c>
      <c r="P161" s="154">
        <f t="shared" si="77"/>
        <v>0</v>
      </c>
      <c r="Q161" s="154">
        <f t="shared" si="77"/>
        <v>0</v>
      </c>
      <c r="R161" s="154">
        <f t="shared" si="77"/>
        <v>0</v>
      </c>
      <c r="S161" s="154">
        <f t="shared" si="77"/>
        <v>0</v>
      </c>
      <c r="T161" s="154">
        <f t="shared" si="77"/>
        <v>0</v>
      </c>
      <c r="U161" s="154">
        <f t="shared" si="77"/>
        <v>0</v>
      </c>
      <c r="V161" s="154">
        <f t="shared" si="77"/>
        <v>0</v>
      </c>
      <c r="W161" s="154">
        <f t="shared" si="77"/>
        <v>0</v>
      </c>
      <c r="X161" s="154">
        <f t="shared" si="77"/>
        <v>0</v>
      </c>
      <c r="Y161" s="154">
        <f t="shared" si="77"/>
        <v>0</v>
      </c>
      <c r="Z161" s="154">
        <f t="shared" si="77"/>
        <v>0</v>
      </c>
      <c r="AA161" s="154">
        <f t="shared" si="77"/>
        <v>0</v>
      </c>
    </row>
    <row r="162" spans="1:27" ht="20.100000000000001" customHeight="1">
      <c r="A162" s="501" t="s">
        <v>476</v>
      </c>
      <c r="B162" s="418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418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418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418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418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418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418">
        <f>G161</f>
        <v>2184</v>
      </c>
      <c r="C168" s="472" t="s">
        <v>269</v>
      </c>
      <c r="D168" s="471"/>
      <c r="E168" s="462">
        <f>H161</f>
        <v>11115.82</v>
      </c>
      <c r="F168" s="462"/>
      <c r="G168" s="462" t="s">
        <v>270</v>
      </c>
      <c r="H168" s="462"/>
      <c r="I168" s="490">
        <f>L161</f>
        <v>13.637077539575136</v>
      </c>
      <c r="J168" s="490"/>
      <c r="K168" s="492" t="s">
        <v>271</v>
      </c>
      <c r="L168" s="492"/>
      <c r="M168" s="490">
        <f>J161</f>
        <v>13.565217391304348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418">
        <f>I161+C167</f>
        <v>165</v>
      </c>
      <c r="C169" s="469" t="s">
        <v>251</v>
      </c>
      <c r="D169" s="470"/>
      <c r="E169" s="487">
        <f>K161+I167</f>
        <v>201.15161559813515</v>
      </c>
      <c r="F169" s="487"/>
      <c r="G169" s="462" t="s">
        <v>274</v>
      </c>
      <c r="H169" s="462"/>
      <c r="I169" s="490">
        <f>B169-E169</f>
        <v>-36.151615598135152</v>
      </c>
      <c r="J169" s="490"/>
      <c r="K169" s="492" t="s">
        <v>275</v>
      </c>
      <c r="L169" s="492"/>
      <c r="M169" s="493">
        <f>IF(ISERROR(I169/E169),"",I169/E169)</f>
        <v>-0.17972321768650168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418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518</v>
      </c>
      <c r="H174" s="411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413" t="s">
        <v>178</v>
      </c>
      <c r="C175" s="126" t="s">
        <v>179</v>
      </c>
      <c r="D175" s="108">
        <v>5.03</v>
      </c>
      <c r="E175" s="108"/>
      <c r="F175" s="127"/>
      <c r="G175" s="128"/>
      <c r="H175" s="421">
        <f t="shared" ref="H175:H184" si="78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9">IF(ISERROR(I175-K175),"",I175-K175)</f>
        <v>0</v>
      </c>
      <c r="N175" s="130">
        <f>SUM(O175:U175)</f>
        <v>0</v>
      </c>
      <c r="O175" s="412"/>
      <c r="P175" s="412"/>
      <c r="Q175" s="412"/>
      <c r="R175" s="412"/>
      <c r="S175" s="412"/>
      <c r="T175" s="412"/>
      <c r="U175" s="412"/>
      <c r="V175" s="132">
        <f t="shared" ref="V175:V180" si="80">SUM(X175:AA175)</f>
        <v>0</v>
      </c>
      <c r="W175" s="133" t="str">
        <f t="shared" ref="W175:W180" si="81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21">
        <f t="shared" si="78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9"/>
        <v>0</v>
      </c>
      <c r="N176" s="130">
        <f t="shared" ref="N176:N184" si="82">SUM(O176:U176)</f>
        <v>0</v>
      </c>
      <c r="O176" s="412"/>
      <c r="P176" s="412"/>
      <c r="Q176" s="412"/>
      <c r="R176" s="412"/>
      <c r="S176" s="412"/>
      <c r="T176" s="412"/>
      <c r="U176" s="412"/>
      <c r="V176" s="132">
        <f t="shared" si="80"/>
        <v>0</v>
      </c>
      <c r="W176" s="133" t="str">
        <f t="shared" si="81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21">
        <f t="shared" si="78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9"/>
        <v>0</v>
      </c>
      <c r="N177" s="130">
        <f t="shared" si="82"/>
        <v>0</v>
      </c>
      <c r="O177" s="412"/>
      <c r="P177" s="412"/>
      <c r="Q177" s="412"/>
      <c r="R177" s="412"/>
      <c r="S177" s="412"/>
      <c r="T177" s="412"/>
      <c r="U177" s="412"/>
      <c r="V177" s="132">
        <f t="shared" si="80"/>
        <v>0</v>
      </c>
      <c r="W177" s="133" t="str">
        <f t="shared" si="81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>
        <v>42709</v>
      </c>
      <c r="G178" s="128">
        <f>36+108*6</f>
        <v>684</v>
      </c>
      <c r="H178" s="421">
        <f t="shared" si="78"/>
        <v>3440.52</v>
      </c>
      <c r="I178" s="129">
        <f>10.5*4</f>
        <v>42</v>
      </c>
      <c r="J178" s="130">
        <f t="array" ref="J178">IF(ISERROR(G178/I178),"",G178/I178)</f>
        <v>16.285714285714285</v>
      </c>
      <c r="K178" s="131">
        <f t="array" ref="K178">IF(ISERROR(G178/L178),"",G178/L178)</f>
        <v>36</v>
      </c>
      <c r="L178" s="129">
        <v>19</v>
      </c>
      <c r="M178" s="109">
        <f t="shared" si="79"/>
        <v>6</v>
      </c>
      <c r="N178" s="130">
        <f t="shared" si="82"/>
        <v>0</v>
      </c>
      <c r="O178" s="412"/>
      <c r="P178" s="412"/>
      <c r="Q178" s="412"/>
      <c r="R178" s="412"/>
      <c r="S178" s="412"/>
      <c r="T178" s="412"/>
      <c r="U178" s="412"/>
      <c r="V178" s="132">
        <f t="shared" si="80"/>
        <v>0</v>
      </c>
      <c r="W178" s="133">
        <f t="shared" si="81"/>
        <v>0</v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21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9"/>
        <v>0</v>
      </c>
      <c r="N179" s="130">
        <f t="shared" si="82"/>
        <v>0</v>
      </c>
      <c r="O179" s="412"/>
      <c r="P179" s="412"/>
      <c r="Q179" s="412"/>
      <c r="R179" s="412"/>
      <c r="S179" s="412"/>
      <c r="T179" s="412"/>
      <c r="U179" s="4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21">
        <f t="shared" si="78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12"/>
      <c r="P180" s="412"/>
      <c r="Q180" s="412"/>
      <c r="R180" s="412"/>
      <c r="S180" s="412"/>
      <c r="T180" s="412"/>
      <c r="U180" s="4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21">
        <f t="shared" si="78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9"/>
        <v>0</v>
      </c>
      <c r="N181" s="130">
        <f t="shared" si="82"/>
        <v>0</v>
      </c>
      <c r="O181" s="412"/>
      <c r="P181" s="412"/>
      <c r="Q181" s="412"/>
      <c r="R181" s="412"/>
      <c r="S181" s="412"/>
      <c r="T181" s="412"/>
      <c r="U181" s="412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21">
        <f t="shared" si="78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9"/>
        <v>0</v>
      </c>
      <c r="N182" s="130">
        <f t="shared" si="82"/>
        <v>0</v>
      </c>
      <c r="O182" s="412"/>
      <c r="P182" s="412"/>
      <c r="Q182" s="412"/>
      <c r="R182" s="412"/>
      <c r="S182" s="412"/>
      <c r="T182" s="412"/>
      <c r="U182" s="412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21">
        <f t="shared" si="78"/>
        <v>0</v>
      </c>
      <c r="I183" s="421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9"/>
        <v>0</v>
      </c>
      <c r="N183" s="130">
        <f t="shared" si="82"/>
        <v>0</v>
      </c>
      <c r="O183" s="412"/>
      <c r="P183" s="412"/>
      <c r="Q183" s="412"/>
      <c r="R183" s="412"/>
      <c r="S183" s="412"/>
      <c r="T183" s="412"/>
      <c r="U183" s="412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21">
        <f t="shared" si="78"/>
        <v>0</v>
      </c>
      <c r="I184" s="421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9"/>
        <v>0</v>
      </c>
      <c r="N184" s="130">
        <f t="shared" si="82"/>
        <v>0</v>
      </c>
      <c r="O184" s="412"/>
      <c r="P184" s="412"/>
      <c r="Q184" s="412"/>
      <c r="R184" s="412"/>
      <c r="S184" s="412"/>
      <c r="T184" s="412"/>
      <c r="U184" s="412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21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12"/>
      <c r="P185" s="412"/>
      <c r="Q185" s="412"/>
      <c r="R185" s="412"/>
      <c r="S185" s="412"/>
      <c r="T185" s="412"/>
      <c r="U185" s="4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21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12"/>
      <c r="P186" s="412"/>
      <c r="Q186" s="412"/>
      <c r="R186" s="412"/>
      <c r="S186" s="412"/>
      <c r="T186" s="412"/>
      <c r="U186" s="412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21">
        <f t="shared" ref="H187:H195" si="83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4">IF(ISERROR(I187-K187),"",I187-K187)</f>
        <v>0</v>
      </c>
      <c r="N187" s="130">
        <f t="shared" ref="N187:N189" si="85">SUM(O187:U187)</f>
        <v>0</v>
      </c>
      <c r="O187" s="412"/>
      <c r="P187" s="412"/>
      <c r="Q187" s="412"/>
      <c r="R187" s="412"/>
      <c r="S187" s="412"/>
      <c r="T187" s="412"/>
      <c r="U187" s="412"/>
      <c r="V187" s="132">
        <f t="shared" ref="V187:V189" si="86">SUM(X187:AA187)</f>
        <v>0</v>
      </c>
      <c r="W187" s="133" t="str">
        <f t="shared" ref="W187:W189" si="87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21">
        <f t="shared" si="83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4"/>
        <v>0</v>
      </c>
      <c r="N188" s="130">
        <f t="shared" si="85"/>
        <v>0</v>
      </c>
      <c r="O188" s="412"/>
      <c r="P188" s="412"/>
      <c r="Q188" s="412"/>
      <c r="R188" s="412"/>
      <c r="S188" s="412"/>
      <c r="T188" s="412"/>
      <c r="U188" s="412"/>
      <c r="V188" s="132">
        <f t="shared" si="86"/>
        <v>0</v>
      </c>
      <c r="W188" s="133" t="str">
        <f t="shared" si="87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21">
        <f t="shared" si="83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4"/>
        <v>0</v>
      </c>
      <c r="N189" s="130">
        <f t="shared" si="85"/>
        <v>0</v>
      </c>
      <c r="O189" s="412"/>
      <c r="P189" s="412"/>
      <c r="Q189" s="412"/>
      <c r="R189" s="412"/>
      <c r="S189" s="412"/>
      <c r="T189" s="412"/>
      <c r="U189" s="412"/>
      <c r="V189" s="132">
        <f t="shared" si="86"/>
        <v>0</v>
      </c>
      <c r="W189" s="133" t="str">
        <f t="shared" si="87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11" t="s">
        <v>190</v>
      </c>
      <c r="D190" s="108">
        <v>4.8</v>
      </c>
      <c r="E190" s="108"/>
      <c r="F190" s="127"/>
      <c r="G190" s="128"/>
      <c r="H190" s="421">
        <f t="shared" si="83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4"/>
        <v>0</v>
      </c>
      <c r="N190" s="130"/>
      <c r="O190" s="412"/>
      <c r="P190" s="412"/>
      <c r="Q190" s="412"/>
      <c r="R190" s="412"/>
      <c r="S190" s="412"/>
      <c r="T190" s="412"/>
      <c r="U190" s="412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11" t="s">
        <v>187</v>
      </c>
      <c r="D191" s="108">
        <v>4.8</v>
      </c>
      <c r="E191" s="108"/>
      <c r="F191" s="127"/>
      <c r="G191" s="128"/>
      <c r="H191" s="421">
        <f t="shared" si="83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4"/>
        <v>0</v>
      </c>
      <c r="N191" s="130"/>
      <c r="O191" s="412"/>
      <c r="P191" s="412"/>
      <c r="Q191" s="412"/>
      <c r="R191" s="412"/>
      <c r="S191" s="412"/>
      <c r="T191" s="412"/>
      <c r="U191" s="412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11" t="s">
        <v>179</v>
      </c>
      <c r="D192" s="108">
        <v>4.8</v>
      </c>
      <c r="E192" s="108"/>
      <c r="F192" s="127"/>
      <c r="G192" s="128"/>
      <c r="H192" s="421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2"/>
      <c r="P192" s="412"/>
      <c r="Q192" s="412"/>
      <c r="R192" s="412"/>
      <c r="S192" s="412"/>
      <c r="T192" s="412"/>
      <c r="U192" s="41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11" t="s">
        <v>199</v>
      </c>
      <c r="D193" s="108">
        <v>4.8</v>
      </c>
      <c r="E193" s="108"/>
      <c r="F193" s="127"/>
      <c r="G193" s="128"/>
      <c r="H193" s="421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2"/>
      <c r="P193" s="412"/>
      <c r="Q193" s="412"/>
      <c r="R193" s="412"/>
      <c r="S193" s="412"/>
      <c r="T193" s="412"/>
      <c r="U193" s="4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21">
        <f t="shared" si="83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4"/>
        <v>0</v>
      </c>
      <c r="N194" s="130">
        <f t="shared" ref="N194:N195" si="88">SUM(O194:U194)</f>
        <v>0</v>
      </c>
      <c r="O194" s="412"/>
      <c r="P194" s="412"/>
      <c r="Q194" s="412"/>
      <c r="R194" s="412"/>
      <c r="S194" s="412"/>
      <c r="T194" s="412"/>
      <c r="U194" s="412"/>
      <c r="V194" s="132">
        <f t="shared" ref="V194:V195" si="89">SUM(X194:AA194)</f>
        <v>0</v>
      </c>
      <c r="W194" s="133" t="str">
        <f t="shared" ref="W194:W195" si="90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21">
        <f t="shared" si="83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4"/>
        <v>0</v>
      </c>
      <c r="N195" s="130">
        <f t="shared" si="88"/>
        <v>0</v>
      </c>
      <c r="O195" s="412"/>
      <c r="P195" s="412"/>
      <c r="Q195" s="412"/>
      <c r="R195" s="412"/>
      <c r="S195" s="412"/>
      <c r="T195" s="412"/>
      <c r="U195" s="412"/>
      <c r="V195" s="132">
        <f t="shared" si="89"/>
        <v>0</v>
      </c>
      <c r="W195" s="133" t="str">
        <f t="shared" si="90"/>
        <v/>
      </c>
      <c r="X195" s="132"/>
      <c r="Y195" s="132"/>
      <c r="Z195" s="132"/>
      <c r="AA195" s="132"/>
    </row>
    <row r="196" spans="1:27" ht="20.100000000000001" customHeight="1">
      <c r="A196" s="496" t="s">
        <v>201</v>
      </c>
      <c r="B196" s="497"/>
      <c r="C196" s="419" t="s">
        <v>202</v>
      </c>
      <c r="D196" s="143"/>
      <c r="E196" s="143"/>
      <c r="F196" s="144"/>
      <c r="G196" s="145">
        <f>SUM(G175:G195)</f>
        <v>684</v>
      </c>
      <c r="H196" s="146">
        <f>SUM(H175:H195)</f>
        <v>3440.52</v>
      </c>
      <c r="I196" s="146">
        <f>SUM(I175:I195)</f>
        <v>42</v>
      </c>
      <c r="J196" s="130">
        <f t="array" ref="J196">IF(ISERROR(G196/I196),"",G196/I196)</f>
        <v>16.285714285714285</v>
      </c>
      <c r="K196" s="146">
        <f>SUM(K175:K195)</f>
        <v>36</v>
      </c>
      <c r="L196" s="147"/>
      <c r="M196" s="150">
        <f t="shared" ref="M196:AA196" si="91">SUM(M175:M195)</f>
        <v>6</v>
      </c>
      <c r="N196" s="146">
        <f t="shared" si="91"/>
        <v>0</v>
      </c>
      <c r="O196" s="148">
        <f t="shared" si="91"/>
        <v>0</v>
      </c>
      <c r="P196" s="148">
        <f t="shared" si="91"/>
        <v>0</v>
      </c>
      <c r="Q196" s="148">
        <f t="shared" si="91"/>
        <v>0</v>
      </c>
      <c r="R196" s="148">
        <f t="shared" si="91"/>
        <v>0</v>
      </c>
      <c r="S196" s="148">
        <f t="shared" si="91"/>
        <v>0</v>
      </c>
      <c r="T196" s="148">
        <f t="shared" si="91"/>
        <v>0</v>
      </c>
      <c r="U196" s="148">
        <f t="shared" si="91"/>
        <v>0</v>
      </c>
      <c r="V196" s="149">
        <f t="shared" si="91"/>
        <v>0</v>
      </c>
      <c r="W196" s="133">
        <f t="shared" si="91"/>
        <v>0</v>
      </c>
      <c r="X196" s="149">
        <f t="shared" si="91"/>
        <v>0</v>
      </c>
      <c r="Y196" s="149">
        <f t="shared" si="91"/>
        <v>0</v>
      </c>
      <c r="Z196" s="149">
        <f t="shared" si="91"/>
        <v>0</v>
      </c>
      <c r="AA196" s="149">
        <f t="shared" si="91"/>
        <v>0</v>
      </c>
    </row>
    <row r="197" spans="1:27" ht="20.100000000000001" hidden="1" customHeight="1">
      <c r="A197" s="302">
        <v>30100012</v>
      </c>
      <c r="B197" s="413" t="s">
        <v>206</v>
      </c>
      <c r="C197" s="126" t="s">
        <v>199</v>
      </c>
      <c r="D197" s="108">
        <v>5.03</v>
      </c>
      <c r="E197" s="108"/>
      <c r="F197" s="127"/>
      <c r="G197" s="128"/>
      <c r="H197" s="421">
        <f t="shared" ref="H197:H253" si="92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3">IF(ISERROR(I197-K197),"",I197-K197)</f>
        <v>0</v>
      </c>
      <c r="N197" s="130">
        <f t="shared" ref="N197" si="94">SUM(O197:U197)</f>
        <v>0</v>
      </c>
      <c r="O197" s="416"/>
      <c r="P197" s="416"/>
      <c r="Q197" s="416"/>
      <c r="R197" s="416"/>
      <c r="S197" s="416"/>
      <c r="T197" s="416"/>
      <c r="U197" s="416"/>
      <c r="V197" s="132">
        <f t="shared" ref="V197" si="95">SUM(X197:AA197)</f>
        <v>0</v>
      </c>
      <c r="W197" s="133" t="str">
        <f t="shared" ref="W197" si="96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13" t="s">
        <v>425</v>
      </c>
      <c r="C198" s="187" t="s">
        <v>427</v>
      </c>
      <c r="D198" s="108">
        <v>5.03</v>
      </c>
      <c r="E198" s="108"/>
      <c r="F198" s="127"/>
      <c r="G198" s="128"/>
      <c r="H198" s="421">
        <f t="shared" si="92"/>
        <v>0</v>
      </c>
      <c r="I198" s="129"/>
      <c r="J198" s="130"/>
      <c r="K198" s="131"/>
      <c r="L198" s="129">
        <v>52</v>
      </c>
      <c r="M198" s="109"/>
      <c r="N198" s="130"/>
      <c r="O198" s="416"/>
      <c r="P198" s="416"/>
      <c r="Q198" s="416"/>
      <c r="R198" s="416"/>
      <c r="S198" s="416"/>
      <c r="T198" s="416"/>
      <c r="U198" s="416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13" t="s">
        <v>206</v>
      </c>
      <c r="C199" s="126" t="s">
        <v>186</v>
      </c>
      <c r="D199" s="108">
        <v>5.03</v>
      </c>
      <c r="E199" s="108"/>
      <c r="F199" s="127"/>
      <c r="G199" s="128"/>
      <c r="H199" s="421">
        <f t="shared" si="92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7">IF(ISERROR(I199-K199),"",I199-K199)</f>
        <v>0</v>
      </c>
      <c r="N199" s="130">
        <f t="shared" ref="N199:N201" si="98">SUM(O199:U199)</f>
        <v>0</v>
      </c>
      <c r="O199" s="416"/>
      <c r="P199" s="416"/>
      <c r="Q199" s="416"/>
      <c r="R199" s="416"/>
      <c r="S199" s="416"/>
      <c r="T199" s="416"/>
      <c r="U199" s="416"/>
      <c r="V199" s="132">
        <f t="shared" ref="V199:V201" si="99">SUM(X199:AA199)</f>
        <v>0</v>
      </c>
      <c r="W199" s="133" t="str">
        <f t="shared" ref="W199:W201" si="100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13" t="s">
        <v>206</v>
      </c>
      <c r="C200" s="126" t="s">
        <v>203</v>
      </c>
      <c r="D200" s="108">
        <v>5.03</v>
      </c>
      <c r="E200" s="108"/>
      <c r="F200" s="127"/>
      <c r="G200" s="128"/>
      <c r="H200" s="421">
        <f t="shared" si="92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8"/>
        <v>0</v>
      </c>
      <c r="O200" s="416"/>
      <c r="P200" s="416"/>
      <c r="Q200" s="416"/>
      <c r="R200" s="416"/>
      <c r="S200" s="416"/>
      <c r="T200" s="416"/>
      <c r="U200" s="416"/>
      <c r="V200" s="132">
        <f t="shared" si="99"/>
        <v>0</v>
      </c>
      <c r="W200" s="133" t="str">
        <f t="shared" si="100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13" t="s">
        <v>206</v>
      </c>
      <c r="C201" s="126" t="s">
        <v>207</v>
      </c>
      <c r="D201" s="108">
        <v>5.03</v>
      </c>
      <c r="E201" s="108"/>
      <c r="F201" s="127"/>
      <c r="G201" s="128"/>
      <c r="H201" s="421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1">IF(ISERROR(I201-K201),"",I201-K201)</f>
        <v>0</v>
      </c>
      <c r="N201" s="130">
        <f t="shared" si="98"/>
        <v>0</v>
      </c>
      <c r="O201" s="416"/>
      <c r="P201" s="416"/>
      <c r="Q201" s="416"/>
      <c r="R201" s="416"/>
      <c r="S201" s="416"/>
      <c r="T201" s="416"/>
      <c r="U201" s="416"/>
      <c r="V201" s="132">
        <f t="shared" si="99"/>
        <v>0</v>
      </c>
      <c r="W201" s="133" t="str">
        <f t="shared" si="100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13" t="s">
        <v>414</v>
      </c>
      <c r="C202" s="187" t="s">
        <v>415</v>
      </c>
      <c r="D202" s="108">
        <v>5.03</v>
      </c>
      <c r="E202" s="108"/>
      <c r="F202" s="127"/>
      <c r="G202" s="128"/>
      <c r="H202" s="421">
        <f t="shared" si="92"/>
        <v>0</v>
      </c>
      <c r="I202" s="129"/>
      <c r="J202" s="130"/>
      <c r="K202" s="131"/>
      <c r="L202" s="129">
        <v>52</v>
      </c>
      <c r="M202" s="109"/>
      <c r="N202" s="130"/>
      <c r="O202" s="416"/>
      <c r="P202" s="416"/>
      <c r="Q202" s="416"/>
      <c r="R202" s="416"/>
      <c r="S202" s="416"/>
      <c r="T202" s="416"/>
      <c r="U202" s="416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13" t="s">
        <v>414</v>
      </c>
      <c r="C203" s="187" t="s">
        <v>416</v>
      </c>
      <c r="D203" s="108">
        <v>5.03</v>
      </c>
      <c r="E203" s="108"/>
      <c r="F203" s="127"/>
      <c r="G203" s="128"/>
      <c r="H203" s="421">
        <f t="shared" si="92"/>
        <v>0</v>
      </c>
      <c r="I203" s="129"/>
      <c r="J203" s="130"/>
      <c r="K203" s="131"/>
      <c r="L203" s="129">
        <v>52</v>
      </c>
      <c r="M203" s="109"/>
      <c r="N203" s="130"/>
      <c r="O203" s="416"/>
      <c r="P203" s="416"/>
      <c r="Q203" s="416"/>
      <c r="R203" s="416"/>
      <c r="S203" s="416"/>
      <c r="T203" s="416"/>
      <c r="U203" s="416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13" t="s">
        <v>414</v>
      </c>
      <c r="C204" s="187" t="s">
        <v>61</v>
      </c>
      <c r="D204" s="108">
        <v>5.03</v>
      </c>
      <c r="E204" s="108"/>
      <c r="F204" s="127"/>
      <c r="G204" s="128"/>
      <c r="H204" s="421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6"/>
      <c r="P204" s="416"/>
      <c r="Q204" s="416"/>
      <c r="R204" s="416"/>
      <c r="S204" s="416"/>
      <c r="T204" s="416"/>
      <c r="U204" s="416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13" t="s">
        <v>208</v>
      </c>
      <c r="C205" s="126" t="s">
        <v>179</v>
      </c>
      <c r="D205" s="108">
        <v>5.08</v>
      </c>
      <c r="E205" s="108"/>
      <c r="F205" s="127"/>
      <c r="G205" s="128"/>
      <c r="H205" s="421">
        <f t="shared" si="92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2">IF(ISERROR(I205-K205),"",I205-K205)</f>
        <v>0</v>
      </c>
      <c r="N205" s="130">
        <f t="shared" ref="N205:N234" si="103">SUM(O205:U205)</f>
        <v>0</v>
      </c>
      <c r="O205" s="416"/>
      <c r="P205" s="416"/>
      <c r="Q205" s="416"/>
      <c r="R205" s="416"/>
      <c r="S205" s="416"/>
      <c r="T205" s="416"/>
      <c r="U205" s="416"/>
      <c r="V205" s="132">
        <f t="shared" ref="V205:V216" si="104">SUM(X205:AA205)</f>
        <v>0</v>
      </c>
      <c r="W205" s="133" t="str">
        <f t="shared" ref="W205:W216" si="105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13" t="s">
        <v>208</v>
      </c>
      <c r="C206" s="126" t="s">
        <v>204</v>
      </c>
      <c r="D206" s="108">
        <v>5.08</v>
      </c>
      <c r="E206" s="108"/>
      <c r="F206" s="127"/>
      <c r="G206" s="128"/>
      <c r="H206" s="421">
        <f t="shared" si="92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2"/>
        <v>0</v>
      </c>
      <c r="N206" s="130">
        <f t="shared" si="103"/>
        <v>0</v>
      </c>
      <c r="O206" s="416"/>
      <c r="P206" s="416"/>
      <c r="Q206" s="416"/>
      <c r="R206" s="416"/>
      <c r="S206" s="416"/>
      <c r="T206" s="416"/>
      <c r="U206" s="416"/>
      <c r="V206" s="132">
        <f t="shared" si="104"/>
        <v>0</v>
      </c>
      <c r="W206" s="133" t="str">
        <f t="shared" si="105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13" t="s">
        <v>208</v>
      </c>
      <c r="C207" s="126" t="s">
        <v>205</v>
      </c>
      <c r="D207" s="108">
        <v>5.08</v>
      </c>
      <c r="E207" s="108"/>
      <c r="F207" s="127"/>
      <c r="G207" s="128"/>
      <c r="H207" s="421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2"/>
        <v>0</v>
      </c>
      <c r="N207" s="130">
        <f t="shared" si="103"/>
        <v>0</v>
      </c>
      <c r="O207" s="416"/>
      <c r="P207" s="416"/>
      <c r="Q207" s="416"/>
      <c r="R207" s="416"/>
      <c r="S207" s="416"/>
      <c r="T207" s="416"/>
      <c r="U207" s="416"/>
      <c r="V207" s="132">
        <f t="shared" si="104"/>
        <v>0</v>
      </c>
      <c r="W207" s="133" t="str">
        <f t="shared" si="105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13" t="s">
        <v>208</v>
      </c>
      <c r="C208" s="126" t="s">
        <v>186</v>
      </c>
      <c r="D208" s="108">
        <v>5.08</v>
      </c>
      <c r="E208" s="108"/>
      <c r="F208" s="127"/>
      <c r="G208" s="128"/>
      <c r="H208" s="421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6"/>
      <c r="P208" s="416"/>
      <c r="Q208" s="416"/>
      <c r="R208" s="416"/>
      <c r="S208" s="416"/>
      <c r="T208" s="416"/>
      <c r="U208" s="416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13" t="s">
        <v>208</v>
      </c>
      <c r="C209" s="126" t="s">
        <v>203</v>
      </c>
      <c r="D209" s="108">
        <v>5.08</v>
      </c>
      <c r="E209" s="108"/>
      <c r="F209" s="127"/>
      <c r="G209" s="128"/>
      <c r="H209" s="421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6"/>
      <c r="P209" s="416"/>
      <c r="Q209" s="416"/>
      <c r="R209" s="416"/>
      <c r="S209" s="416"/>
      <c r="T209" s="416"/>
      <c r="U209" s="416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13" t="s">
        <v>208</v>
      </c>
      <c r="C210" s="126" t="s">
        <v>199</v>
      </c>
      <c r="D210" s="108">
        <v>5.08</v>
      </c>
      <c r="E210" s="108"/>
      <c r="F210" s="127"/>
      <c r="G210" s="128"/>
      <c r="H210" s="421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2"/>
      <c r="P210" s="412"/>
      <c r="Q210" s="412"/>
      <c r="R210" s="412"/>
      <c r="S210" s="412"/>
      <c r="T210" s="412"/>
      <c r="U210" s="41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13" t="s">
        <v>208</v>
      </c>
      <c r="C211" s="126" t="s">
        <v>187</v>
      </c>
      <c r="D211" s="108">
        <v>5.08</v>
      </c>
      <c r="E211" s="108"/>
      <c r="F211" s="127"/>
      <c r="G211" s="128"/>
      <c r="H211" s="421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6"/>
      <c r="P211" s="416"/>
      <c r="Q211" s="416"/>
      <c r="R211" s="416"/>
      <c r="S211" s="416"/>
      <c r="T211" s="416"/>
      <c r="U211" s="416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413" t="s">
        <v>208</v>
      </c>
      <c r="C212" s="126" t="s">
        <v>207</v>
      </c>
      <c r="D212" s="108">
        <v>5.08</v>
      </c>
      <c r="E212" s="108"/>
      <c r="F212" s="127">
        <v>42710</v>
      </c>
      <c r="G212" s="128">
        <f>60+107</f>
        <v>167</v>
      </c>
      <c r="H212" s="421">
        <f t="shared" si="92"/>
        <v>848.36</v>
      </c>
      <c r="I212" s="129">
        <v>8</v>
      </c>
      <c r="J212" s="130">
        <f t="array" ref="J212">IF(ISERROR(G212/I212),"",G212/I212)</f>
        <v>20.875</v>
      </c>
      <c r="K212" s="131">
        <f t="array" ref="K212">IF(ISERROR(G212/L212),"",G212/L212)</f>
        <v>7.9523809523809526</v>
      </c>
      <c r="L212" s="129">
        <v>21</v>
      </c>
      <c r="M212" s="109">
        <f t="shared" si="102"/>
        <v>4.761904761904745E-2</v>
      </c>
      <c r="N212" s="130">
        <f t="shared" si="103"/>
        <v>0</v>
      </c>
      <c r="O212" s="412"/>
      <c r="P212" s="412"/>
      <c r="Q212" s="412"/>
      <c r="R212" s="412"/>
      <c r="S212" s="412"/>
      <c r="T212" s="412"/>
      <c r="U212" s="41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13" t="s">
        <v>209</v>
      </c>
      <c r="C213" s="126" t="s">
        <v>194</v>
      </c>
      <c r="D213" s="108">
        <v>5.03</v>
      </c>
      <c r="E213" s="108"/>
      <c r="F213" s="127"/>
      <c r="G213" s="128"/>
      <c r="H213" s="421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2"/>
        <v>0</v>
      </c>
      <c r="N213" s="130">
        <f t="shared" si="103"/>
        <v>0</v>
      </c>
      <c r="O213" s="416"/>
      <c r="P213" s="416"/>
      <c r="Q213" s="416"/>
      <c r="R213" s="416"/>
      <c r="S213" s="416"/>
      <c r="T213" s="416"/>
      <c r="U213" s="41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13" t="s">
        <v>209</v>
      </c>
      <c r="C214" s="126" t="s">
        <v>179</v>
      </c>
      <c r="D214" s="108">
        <v>5.03</v>
      </c>
      <c r="E214" s="108"/>
      <c r="F214" s="127"/>
      <c r="G214" s="128"/>
      <c r="H214" s="421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2"/>
        <v>0</v>
      </c>
      <c r="N214" s="130">
        <f t="shared" si="103"/>
        <v>0</v>
      </c>
      <c r="O214" s="416"/>
      <c r="P214" s="416"/>
      <c r="Q214" s="416"/>
      <c r="R214" s="416"/>
      <c r="S214" s="416"/>
      <c r="T214" s="416"/>
      <c r="U214" s="416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13" t="s">
        <v>209</v>
      </c>
      <c r="C215" s="126" t="s">
        <v>195</v>
      </c>
      <c r="D215" s="108">
        <v>5.03</v>
      </c>
      <c r="E215" s="108"/>
      <c r="F215" s="127"/>
      <c r="G215" s="128"/>
      <c r="H215" s="421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6"/>
      <c r="P215" s="416"/>
      <c r="Q215" s="416"/>
      <c r="R215" s="416"/>
      <c r="S215" s="416"/>
      <c r="T215" s="416"/>
      <c r="U215" s="41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13" t="s">
        <v>209</v>
      </c>
      <c r="C216" s="126" t="s">
        <v>204</v>
      </c>
      <c r="D216" s="108">
        <v>5.03</v>
      </c>
      <c r="E216" s="108"/>
      <c r="F216" s="127"/>
      <c r="G216" s="128"/>
      <c r="H216" s="421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6"/>
      <c r="P216" s="416"/>
      <c r="Q216" s="416"/>
      <c r="R216" s="416"/>
      <c r="S216" s="416"/>
      <c r="T216" s="416"/>
      <c r="U216" s="416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13" t="s">
        <v>382</v>
      </c>
      <c r="C217" s="187" t="s">
        <v>383</v>
      </c>
      <c r="D217" s="108">
        <v>5.03</v>
      </c>
      <c r="E217" s="108"/>
      <c r="F217" s="127"/>
      <c r="G217" s="128"/>
      <c r="H217" s="421">
        <f t="shared" si="92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2"/>
        <v>0</v>
      </c>
      <c r="N217" s="130">
        <f t="shared" si="103"/>
        <v>0</v>
      </c>
      <c r="O217" s="416"/>
      <c r="P217" s="416"/>
      <c r="Q217" s="416"/>
      <c r="R217" s="416"/>
      <c r="S217" s="416"/>
      <c r="T217" s="416"/>
      <c r="U217" s="416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13" t="s">
        <v>382</v>
      </c>
      <c r="C218" s="187" t="s">
        <v>384</v>
      </c>
      <c r="D218" s="108">
        <v>5.03</v>
      </c>
      <c r="E218" s="108"/>
      <c r="F218" s="127"/>
      <c r="G218" s="128"/>
      <c r="H218" s="421">
        <f t="shared" si="92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2"/>
        <v>0</v>
      </c>
      <c r="N218" s="130">
        <f t="shared" si="103"/>
        <v>0</v>
      </c>
      <c r="O218" s="416"/>
      <c r="P218" s="416"/>
      <c r="Q218" s="416"/>
      <c r="R218" s="416"/>
      <c r="S218" s="416"/>
      <c r="T218" s="416"/>
      <c r="U218" s="416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13" t="s">
        <v>382</v>
      </c>
      <c r="C219" s="187" t="s">
        <v>389</v>
      </c>
      <c r="D219" s="108">
        <v>5.03</v>
      </c>
      <c r="E219" s="108"/>
      <c r="F219" s="127"/>
      <c r="G219" s="128"/>
      <c r="H219" s="421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6"/>
      <c r="P219" s="416"/>
      <c r="Q219" s="416"/>
      <c r="R219" s="416"/>
      <c r="S219" s="416"/>
      <c r="T219" s="416"/>
      <c r="U219" s="416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13" t="s">
        <v>382</v>
      </c>
      <c r="C220" s="187" t="s">
        <v>391</v>
      </c>
      <c r="D220" s="108">
        <v>5.03</v>
      </c>
      <c r="E220" s="108"/>
      <c r="F220" s="127"/>
      <c r="G220" s="128"/>
      <c r="H220" s="421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6"/>
      <c r="P220" s="416"/>
      <c r="Q220" s="416"/>
      <c r="R220" s="416"/>
      <c r="S220" s="416"/>
      <c r="T220" s="416"/>
      <c r="U220" s="416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13" t="s">
        <v>418</v>
      </c>
      <c r="C221" s="187" t="s">
        <v>364</v>
      </c>
      <c r="D221" s="108">
        <v>5.03</v>
      </c>
      <c r="E221" s="108"/>
      <c r="F221" s="127"/>
      <c r="G221" s="128"/>
      <c r="H221" s="421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2"/>
        <v>0</v>
      </c>
      <c r="N221" s="130">
        <f t="shared" si="103"/>
        <v>0</v>
      </c>
      <c r="O221" s="416"/>
      <c r="P221" s="416"/>
      <c r="Q221" s="416"/>
      <c r="R221" s="416"/>
      <c r="S221" s="416"/>
      <c r="T221" s="416"/>
      <c r="U221" s="41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13" t="s">
        <v>418</v>
      </c>
      <c r="C222" s="187" t="s">
        <v>365</v>
      </c>
      <c r="D222" s="108">
        <v>5.03</v>
      </c>
      <c r="E222" s="108"/>
      <c r="F222" s="127"/>
      <c r="G222" s="128"/>
      <c r="H222" s="421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2"/>
        <v>0</v>
      </c>
      <c r="N222" s="130">
        <f t="shared" si="103"/>
        <v>0</v>
      </c>
      <c r="O222" s="416"/>
      <c r="P222" s="416"/>
      <c r="Q222" s="416"/>
      <c r="R222" s="416"/>
      <c r="S222" s="416"/>
      <c r="T222" s="416"/>
      <c r="U222" s="41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13" t="s">
        <v>418</v>
      </c>
      <c r="C223" s="187" t="s">
        <v>366</v>
      </c>
      <c r="D223" s="108">
        <v>5.03</v>
      </c>
      <c r="E223" s="108"/>
      <c r="F223" s="127"/>
      <c r="G223" s="128"/>
      <c r="H223" s="421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6"/>
      <c r="P223" s="416"/>
      <c r="Q223" s="416"/>
      <c r="R223" s="416"/>
      <c r="S223" s="416"/>
      <c r="T223" s="416"/>
      <c r="U223" s="41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13" t="s">
        <v>418</v>
      </c>
      <c r="C224" s="187" t="s">
        <v>367</v>
      </c>
      <c r="D224" s="108">
        <v>5.03</v>
      </c>
      <c r="E224" s="108"/>
      <c r="F224" s="127"/>
      <c r="G224" s="128"/>
      <c r="H224" s="421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6"/>
      <c r="P224" s="416"/>
      <c r="Q224" s="416"/>
      <c r="R224" s="416"/>
      <c r="S224" s="416"/>
      <c r="T224" s="416"/>
      <c r="U224" s="41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21">
        <f t="shared" si="92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2"/>
        <v>0</v>
      </c>
      <c r="N225" s="130">
        <f t="shared" si="103"/>
        <v>0</v>
      </c>
      <c r="O225" s="412"/>
      <c r="P225" s="412"/>
      <c r="Q225" s="412"/>
      <c r="R225" s="412"/>
      <c r="S225" s="412"/>
      <c r="T225" s="412"/>
      <c r="U225" s="412"/>
      <c r="V225" s="132">
        <f t="shared" ref="V225:V234" si="106">SUM(X225:AA225)</f>
        <v>0</v>
      </c>
      <c r="W225" s="133" t="str">
        <f t="shared" ref="W225:W234" si="107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21">
        <f t="shared" si="92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2"/>
        <v>0</v>
      </c>
      <c r="N226" s="130">
        <f t="shared" si="103"/>
        <v>0</v>
      </c>
      <c r="O226" s="412"/>
      <c r="P226" s="412"/>
      <c r="Q226" s="412"/>
      <c r="R226" s="412"/>
      <c r="S226" s="412"/>
      <c r="T226" s="412"/>
      <c r="U226" s="412"/>
      <c r="V226" s="132">
        <f t="shared" si="106"/>
        <v>0</v>
      </c>
      <c r="W226" s="133" t="str">
        <f t="shared" si="107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21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2"/>
      <c r="P227" s="412"/>
      <c r="Q227" s="412"/>
      <c r="R227" s="412"/>
      <c r="S227" s="412"/>
      <c r="T227" s="412"/>
      <c r="U227" s="412"/>
      <c r="V227" s="132">
        <f t="shared" si="106"/>
        <v>0</v>
      </c>
      <c r="W227" s="133" t="str">
        <f t="shared" si="107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21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2"/>
        <v>0</v>
      </c>
      <c r="N228" s="130">
        <f t="shared" si="103"/>
        <v>0</v>
      </c>
      <c r="O228" s="412"/>
      <c r="P228" s="412"/>
      <c r="Q228" s="412"/>
      <c r="R228" s="412"/>
      <c r="S228" s="412"/>
      <c r="T228" s="412"/>
      <c r="U228" s="412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21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2"/>
        <v>0</v>
      </c>
      <c r="N229" s="130">
        <f t="shared" si="103"/>
        <v>0</v>
      </c>
      <c r="O229" s="412"/>
      <c r="P229" s="412"/>
      <c r="Q229" s="412"/>
      <c r="R229" s="412"/>
      <c r="S229" s="412"/>
      <c r="T229" s="412"/>
      <c r="U229" s="4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21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2"/>
      <c r="P230" s="412"/>
      <c r="Q230" s="412"/>
      <c r="R230" s="412"/>
      <c r="S230" s="412"/>
      <c r="T230" s="412"/>
      <c r="U230" s="4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21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2"/>
      <c r="P231" s="412"/>
      <c r="Q231" s="412"/>
      <c r="R231" s="412"/>
      <c r="S231" s="412"/>
      <c r="T231" s="412"/>
      <c r="U231" s="4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21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2"/>
      <c r="P232" s="412"/>
      <c r="Q232" s="412"/>
      <c r="R232" s="412"/>
      <c r="S232" s="412"/>
      <c r="T232" s="412"/>
      <c r="U232" s="4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21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2"/>
      <c r="P233" s="412"/>
      <c r="Q233" s="412"/>
      <c r="R233" s="412"/>
      <c r="S233" s="412"/>
      <c r="T233" s="412"/>
      <c r="U233" s="4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21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2"/>
      <c r="P234" s="412"/>
      <c r="Q234" s="412"/>
      <c r="R234" s="412"/>
      <c r="S234" s="412"/>
      <c r="T234" s="412"/>
      <c r="U234" s="4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21">
        <f t="shared" si="92"/>
        <v>0</v>
      </c>
      <c r="I235" s="129"/>
      <c r="J235" s="130"/>
      <c r="K235" s="131"/>
      <c r="L235" s="129">
        <v>50</v>
      </c>
      <c r="M235" s="109"/>
      <c r="N235" s="130"/>
      <c r="O235" s="412"/>
      <c r="P235" s="412"/>
      <c r="Q235" s="412"/>
      <c r="R235" s="412"/>
      <c r="S235" s="412"/>
      <c r="T235" s="412"/>
      <c r="U235" s="412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21">
        <f t="shared" si="92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8">IF(ISERROR(I236-K236),"",I236-K236)</f>
        <v>0</v>
      </c>
      <c r="N236" s="130"/>
      <c r="O236" s="412"/>
      <c r="P236" s="412"/>
      <c r="Q236" s="412"/>
      <c r="R236" s="412"/>
      <c r="S236" s="412"/>
      <c r="T236" s="412"/>
      <c r="U236" s="412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21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8"/>
        <v>0</v>
      </c>
      <c r="N237" s="130">
        <f t="shared" ref="N237:N238" si="109">SUM(O237:U237)</f>
        <v>0</v>
      </c>
      <c r="O237" s="412"/>
      <c r="P237" s="412"/>
      <c r="Q237" s="412"/>
      <c r="R237" s="412"/>
      <c r="S237" s="412"/>
      <c r="T237" s="412"/>
      <c r="U237" s="412"/>
      <c r="V237" s="132">
        <f t="shared" ref="V237:V238" si="110">SUM(X237:AA237)</f>
        <v>0</v>
      </c>
      <c r="W237" s="133" t="str">
        <f t="shared" ref="W237:W238" si="111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21">
        <f t="shared" si="92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8"/>
        <v>0</v>
      </c>
      <c r="N238" s="130">
        <f t="shared" si="109"/>
        <v>0</v>
      </c>
      <c r="O238" s="412"/>
      <c r="P238" s="412"/>
      <c r="Q238" s="412"/>
      <c r="R238" s="412"/>
      <c r="S238" s="412"/>
      <c r="T238" s="412"/>
      <c r="U238" s="412"/>
      <c r="V238" s="132">
        <f t="shared" si="110"/>
        <v>0</v>
      </c>
      <c r="W238" s="133" t="str">
        <f t="shared" si="111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21">
        <f t="shared" si="92"/>
        <v>0</v>
      </c>
      <c r="I239" s="129"/>
      <c r="J239" s="130"/>
      <c r="K239" s="131"/>
      <c r="L239" s="129"/>
      <c r="M239" s="109">
        <f t="shared" si="108"/>
        <v>0</v>
      </c>
      <c r="N239" s="130"/>
      <c r="O239" s="412"/>
      <c r="P239" s="412"/>
      <c r="Q239" s="412"/>
      <c r="R239" s="412"/>
      <c r="S239" s="412"/>
      <c r="T239" s="412"/>
      <c r="U239" s="4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21">
        <f t="shared" si="92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8"/>
        <v/>
      </c>
      <c r="N240" s="130">
        <f t="shared" ref="N240:N243" si="112">SUM(O240:U240)</f>
        <v>0</v>
      </c>
      <c r="O240" s="412"/>
      <c r="P240" s="412"/>
      <c r="Q240" s="412"/>
      <c r="R240" s="412"/>
      <c r="S240" s="412"/>
      <c r="T240" s="412"/>
      <c r="U240" s="412"/>
      <c r="V240" s="132">
        <f t="shared" ref="V240:V243" si="113">SUM(X240:AA240)</f>
        <v>0</v>
      </c>
      <c r="W240" s="133" t="str">
        <f t="shared" ref="W240:W243" si="114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21">
        <f t="shared" si="92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8"/>
        <v/>
      </c>
      <c r="N241" s="130">
        <f t="shared" si="112"/>
        <v>0</v>
      </c>
      <c r="O241" s="412"/>
      <c r="P241" s="412"/>
      <c r="Q241" s="412"/>
      <c r="R241" s="412"/>
      <c r="S241" s="412"/>
      <c r="T241" s="412"/>
      <c r="U241" s="412"/>
      <c r="V241" s="132">
        <f t="shared" si="113"/>
        <v>0</v>
      </c>
      <c r="W241" s="133" t="str">
        <f t="shared" si="114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21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si="112"/>
        <v>0</v>
      </c>
      <c r="O242" s="412"/>
      <c r="P242" s="412"/>
      <c r="Q242" s="412"/>
      <c r="R242" s="412"/>
      <c r="S242" s="412"/>
      <c r="T242" s="412"/>
      <c r="U242" s="412"/>
      <c r="V242" s="132">
        <f t="shared" si="113"/>
        <v>0</v>
      </c>
      <c r="W242" s="133" t="str">
        <f t="shared" si="114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21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2"/>
      <c r="P243" s="412"/>
      <c r="Q243" s="412"/>
      <c r="R243" s="412"/>
      <c r="S243" s="412"/>
      <c r="T243" s="412"/>
      <c r="U243" s="412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21">
        <f t="shared" si="92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8"/>
        <v>0</v>
      </c>
      <c r="N244" s="130"/>
      <c r="O244" s="412"/>
      <c r="P244" s="412"/>
      <c r="Q244" s="412"/>
      <c r="R244" s="412"/>
      <c r="S244" s="412"/>
      <c r="T244" s="412"/>
      <c r="U244" s="412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21">
        <f t="shared" si="92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8"/>
        <v>0</v>
      </c>
      <c r="N245" s="130"/>
      <c r="O245" s="412"/>
      <c r="P245" s="412"/>
      <c r="Q245" s="412"/>
      <c r="R245" s="412"/>
      <c r="S245" s="412"/>
      <c r="T245" s="412"/>
      <c r="U245" s="412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21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2"/>
      <c r="P246" s="412"/>
      <c r="Q246" s="412"/>
      <c r="R246" s="412"/>
      <c r="S246" s="412"/>
      <c r="T246" s="412"/>
      <c r="U246" s="41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21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2"/>
      <c r="P247" s="412"/>
      <c r="Q247" s="412"/>
      <c r="R247" s="412"/>
      <c r="S247" s="412"/>
      <c r="T247" s="412"/>
      <c r="U247" s="4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21">
        <f t="shared" si="92"/>
        <v>0</v>
      </c>
      <c r="I248" s="129"/>
      <c r="J248" s="130"/>
      <c r="K248" s="131"/>
      <c r="L248" s="129">
        <v>4</v>
      </c>
      <c r="M248" s="109"/>
      <c r="N248" s="130"/>
      <c r="O248" s="412"/>
      <c r="P248" s="412"/>
      <c r="Q248" s="412"/>
      <c r="R248" s="412"/>
      <c r="S248" s="412"/>
      <c r="T248" s="412"/>
      <c r="U248" s="4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21">
        <f t="shared" si="92"/>
        <v>0</v>
      </c>
      <c r="I249" s="129"/>
      <c r="J249" s="130"/>
      <c r="K249" s="131"/>
      <c r="L249" s="129">
        <v>4</v>
      </c>
      <c r="M249" s="109"/>
      <c r="N249" s="130"/>
      <c r="O249" s="412"/>
      <c r="P249" s="412"/>
      <c r="Q249" s="412"/>
      <c r="R249" s="412"/>
      <c r="S249" s="412"/>
      <c r="T249" s="412"/>
      <c r="U249" s="4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21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2"/>
      <c r="P250" s="412"/>
      <c r="Q250" s="412"/>
      <c r="R250" s="412"/>
      <c r="S250" s="412"/>
      <c r="T250" s="412"/>
      <c r="U250" s="4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21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2"/>
      <c r="P251" s="412"/>
      <c r="Q251" s="412"/>
      <c r="R251" s="412"/>
      <c r="S251" s="412"/>
      <c r="T251" s="412"/>
      <c r="U251" s="4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21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2"/>
      <c r="P252" s="412"/>
      <c r="Q252" s="412"/>
      <c r="R252" s="412"/>
      <c r="S252" s="412"/>
      <c r="T252" s="412"/>
      <c r="U252" s="4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21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2"/>
      <c r="P253" s="412"/>
      <c r="Q253" s="412"/>
      <c r="R253" s="412"/>
      <c r="S253" s="412"/>
      <c r="T253" s="412"/>
      <c r="U253" s="412"/>
      <c r="V253" s="132"/>
      <c r="W253" s="133"/>
      <c r="X253" s="132"/>
      <c r="Y253" s="132"/>
      <c r="Z253" s="132"/>
      <c r="AA253" s="132"/>
    </row>
    <row r="254" spans="1:27" ht="20.100000000000001" customHeight="1">
      <c r="A254" s="504" t="s">
        <v>216</v>
      </c>
      <c r="B254" s="504"/>
      <c r="C254" s="419" t="s">
        <v>202</v>
      </c>
      <c r="D254" s="143"/>
      <c r="E254" s="143"/>
      <c r="F254" s="144"/>
      <c r="G254" s="145">
        <f>SUM(G197:G253)</f>
        <v>167</v>
      </c>
      <c r="H254" s="146">
        <f>SUM(H197:H253)</f>
        <v>848.36</v>
      </c>
      <c r="I254" s="146">
        <f>SUM(I197:I253)</f>
        <v>8</v>
      </c>
      <c r="J254" s="130">
        <f t="array" ref="J254">IF(ISERROR(G254/I254),"",G254/I254)</f>
        <v>20.875</v>
      </c>
      <c r="K254" s="146">
        <f>SUM(K197:K253)</f>
        <v>7.9523809523809526</v>
      </c>
      <c r="L254" s="147"/>
      <c r="M254" s="150">
        <f t="shared" ref="M254:V254" si="115">SUM(M197:M253)</f>
        <v>4.761904761904745E-2</v>
      </c>
      <c r="N254" s="146">
        <f t="shared" si="115"/>
        <v>0</v>
      </c>
      <c r="O254" s="148">
        <f t="shared" si="115"/>
        <v>0</v>
      </c>
      <c r="P254" s="148">
        <f t="shared" si="115"/>
        <v>0</v>
      </c>
      <c r="Q254" s="148">
        <f t="shared" si="115"/>
        <v>0</v>
      </c>
      <c r="R254" s="148">
        <f t="shared" si="115"/>
        <v>0</v>
      </c>
      <c r="S254" s="148">
        <f t="shared" si="115"/>
        <v>0</v>
      </c>
      <c r="T254" s="148">
        <f t="shared" si="115"/>
        <v>0</v>
      </c>
      <c r="U254" s="148">
        <f t="shared" si="115"/>
        <v>0</v>
      </c>
      <c r="V254" s="149">
        <f t="shared" si="115"/>
        <v>0</v>
      </c>
      <c r="W254" s="133">
        <f t="shared" ref="W254:W261" si="116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13" t="s">
        <v>217</v>
      </c>
      <c r="C255" s="126" t="s">
        <v>179</v>
      </c>
      <c r="D255" s="108">
        <v>5.03</v>
      </c>
      <c r="E255" s="108"/>
      <c r="F255" s="127"/>
      <c r="G255" s="128"/>
      <c r="H255" s="421">
        <f t="shared" ref="H255:H288" si="117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8">IF(ISERROR(I255-K255),"",I255-K255)</f>
        <v>0</v>
      </c>
      <c r="N255" s="130">
        <f t="shared" ref="N255:N262" si="119">SUM(O255:U255)</f>
        <v>0</v>
      </c>
      <c r="O255" s="412"/>
      <c r="P255" s="412"/>
      <c r="Q255" s="412"/>
      <c r="R255" s="412"/>
      <c r="S255" s="412"/>
      <c r="T255" s="412"/>
      <c r="U255" s="412"/>
      <c r="V255" s="132">
        <f t="shared" ref="V255:V261" si="120">SUM(X255:AA255)</f>
        <v>0</v>
      </c>
      <c r="W255" s="133" t="str">
        <f t="shared" si="116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13" t="s">
        <v>217</v>
      </c>
      <c r="C256" s="126" t="s">
        <v>186</v>
      </c>
      <c r="D256" s="108">
        <v>5.03</v>
      </c>
      <c r="E256" s="108"/>
      <c r="F256" s="127"/>
      <c r="G256" s="128"/>
      <c r="H256" s="421">
        <f t="shared" si="117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8"/>
        <v>0</v>
      </c>
      <c r="N256" s="130">
        <f t="shared" si="119"/>
        <v>0</v>
      </c>
      <c r="O256" s="412"/>
      <c r="P256" s="412"/>
      <c r="Q256" s="412"/>
      <c r="R256" s="412"/>
      <c r="S256" s="412"/>
      <c r="T256" s="412"/>
      <c r="U256" s="412"/>
      <c r="V256" s="132">
        <f t="shared" si="120"/>
        <v>0</v>
      </c>
      <c r="W256" s="133" t="str">
        <f t="shared" si="116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13" t="s">
        <v>217</v>
      </c>
      <c r="C257" s="126" t="s">
        <v>204</v>
      </c>
      <c r="D257" s="108">
        <v>5.03</v>
      </c>
      <c r="E257" s="108"/>
      <c r="F257" s="127"/>
      <c r="G257" s="128"/>
      <c r="H257" s="421">
        <f t="shared" si="117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8"/>
        <v>0</v>
      </c>
      <c r="N257" s="130">
        <f t="shared" si="119"/>
        <v>0</v>
      </c>
      <c r="O257" s="412"/>
      <c r="P257" s="412"/>
      <c r="Q257" s="412"/>
      <c r="R257" s="412"/>
      <c r="S257" s="412"/>
      <c r="T257" s="412"/>
      <c r="U257" s="412"/>
      <c r="V257" s="132">
        <f t="shared" si="120"/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f>27</f>
        <v>27</v>
      </c>
      <c r="H258" s="421">
        <f t="shared" si="117"/>
        <v>135.81</v>
      </c>
      <c r="I258" s="129">
        <f>8</f>
        <v>8</v>
      </c>
      <c r="J258" s="130">
        <f t="array" ref="J258">IF(ISERROR(G258/I258),"",G258/I258)</f>
        <v>3.375</v>
      </c>
      <c r="K258" s="131">
        <f t="array" ref="K258">IF(ISERROR(G258/L258),"",G258/L258)</f>
        <v>2.9032258064516125</v>
      </c>
      <c r="L258" s="129">
        <v>9.3000000000000007</v>
      </c>
      <c r="M258" s="109">
        <f t="shared" si="118"/>
        <v>5.0967741935483879</v>
      </c>
      <c r="N258" s="130">
        <f t="shared" si="119"/>
        <v>0</v>
      </c>
      <c r="O258" s="412"/>
      <c r="P258" s="412"/>
      <c r="Q258" s="412"/>
      <c r="R258" s="412"/>
      <c r="S258" s="412"/>
      <c r="T258" s="412"/>
      <c r="U258" s="412"/>
      <c r="V258" s="132">
        <f t="shared" si="120"/>
        <v>0</v>
      </c>
      <c r="W258" s="133">
        <f t="shared" si="116"/>
        <v>0</v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21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8"/>
        <v>0</v>
      </c>
      <c r="N259" s="130">
        <f t="shared" si="119"/>
        <v>0</v>
      </c>
      <c r="O259" s="412"/>
      <c r="P259" s="412"/>
      <c r="Q259" s="412"/>
      <c r="R259" s="412"/>
      <c r="S259" s="412"/>
      <c r="T259" s="412"/>
      <c r="U259" s="4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19.5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46</v>
      </c>
      <c r="H260" s="421">
        <f t="shared" si="117"/>
        <v>231.38000000000002</v>
      </c>
      <c r="I260" s="129">
        <v>10</v>
      </c>
      <c r="J260" s="130">
        <f t="array" ref="J260">IF(ISERROR(G260/I260),"",G260/I260)</f>
        <v>4.5999999999999996</v>
      </c>
      <c r="K260" s="131">
        <f t="array" ref="K260">IF(ISERROR(G260/L260),"",G260/L260)</f>
        <v>4.946236559139785</v>
      </c>
      <c r="L260" s="129">
        <v>9.3000000000000007</v>
      </c>
      <c r="M260" s="109">
        <f t="shared" si="118"/>
        <v>5.053763440860215</v>
      </c>
      <c r="N260" s="130">
        <f t="shared" si="119"/>
        <v>0</v>
      </c>
      <c r="O260" s="412"/>
      <c r="P260" s="412"/>
      <c r="Q260" s="412"/>
      <c r="R260" s="412"/>
      <c r="S260" s="412"/>
      <c r="T260" s="412"/>
      <c r="U260" s="412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19.5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>
        <v>42708</v>
      </c>
      <c r="G261" s="128">
        <v>102</v>
      </c>
      <c r="H261" s="421">
        <f t="shared" si="117"/>
        <v>513.06000000000006</v>
      </c>
      <c r="I261" s="129">
        <f>11*2</f>
        <v>22</v>
      </c>
      <c r="J261" s="130">
        <f t="array" ref="J261">IF(ISERROR(G261/I261),"",G261/I261)</f>
        <v>4.6363636363636367</v>
      </c>
      <c r="K261" s="131">
        <f t="array" ref="K261">IF(ISERROR(G261/L261),"",G261/L261)</f>
        <v>10.96774193548387</v>
      </c>
      <c r="L261" s="129">
        <v>9.3000000000000007</v>
      </c>
      <c r="M261" s="109">
        <f t="shared" si="118"/>
        <v>11.03225806451613</v>
      </c>
      <c r="N261" s="130">
        <f t="shared" si="119"/>
        <v>0</v>
      </c>
      <c r="O261" s="412"/>
      <c r="P261" s="412"/>
      <c r="Q261" s="412"/>
      <c r="R261" s="412"/>
      <c r="S261" s="412"/>
      <c r="T261" s="412"/>
      <c r="U261" s="412"/>
      <c r="V261" s="132">
        <f t="shared" si="120"/>
        <v>0</v>
      </c>
      <c r="W261" s="133">
        <f t="shared" si="116"/>
        <v>0</v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21">
        <f t="shared" si="117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12"/>
      <c r="P262" s="412"/>
      <c r="Q262" s="412"/>
      <c r="R262" s="412"/>
      <c r="S262" s="412"/>
      <c r="T262" s="412"/>
      <c r="U262" s="412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21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12"/>
      <c r="P263" s="412"/>
      <c r="Q263" s="412"/>
      <c r="R263" s="412"/>
      <c r="S263" s="412"/>
      <c r="T263" s="412"/>
      <c r="U263" s="412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21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12"/>
      <c r="P264" s="412"/>
      <c r="Q264" s="412"/>
      <c r="R264" s="412"/>
      <c r="S264" s="412"/>
      <c r="T264" s="412"/>
      <c r="U264" s="412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21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2"/>
      <c r="P265" s="412"/>
      <c r="Q265" s="412"/>
      <c r="R265" s="412"/>
      <c r="S265" s="412"/>
      <c r="T265" s="412"/>
      <c r="U265" s="41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21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2"/>
      <c r="P266" s="412"/>
      <c r="Q266" s="412"/>
      <c r="R266" s="412"/>
      <c r="S266" s="412"/>
      <c r="T266" s="412"/>
      <c r="U266" s="4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21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1">IF(ISERROR(I267-K267),"",I267-K267)</f>
        <v>0</v>
      </c>
      <c r="N267" s="130">
        <f t="shared" ref="N267:N282" si="122">SUM(O267:U267)</f>
        <v>0</v>
      </c>
      <c r="O267" s="412"/>
      <c r="P267" s="412"/>
      <c r="Q267" s="412"/>
      <c r="R267" s="412"/>
      <c r="S267" s="412"/>
      <c r="T267" s="412"/>
      <c r="U267" s="412"/>
      <c r="V267" s="132">
        <f t="shared" ref="V267:V270" si="123">SUM(X267:AA267)</f>
        <v>0</v>
      </c>
      <c r="W267" s="133" t="str">
        <f t="shared" ref="W267:W274" si="124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21">
        <f t="shared" si="117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1"/>
        <v/>
      </c>
      <c r="N268" s="130">
        <f t="shared" si="122"/>
        <v>0</v>
      </c>
      <c r="O268" s="412"/>
      <c r="P268" s="412"/>
      <c r="Q268" s="412"/>
      <c r="R268" s="412"/>
      <c r="S268" s="412"/>
      <c r="T268" s="412"/>
      <c r="U268" s="412"/>
      <c r="V268" s="132">
        <f t="shared" si="123"/>
        <v>0</v>
      </c>
      <c r="W268" s="133" t="str">
        <f t="shared" si="124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21">
        <f t="shared" si="117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1"/>
        <v/>
      </c>
      <c r="N269" s="130">
        <f t="shared" si="122"/>
        <v>0</v>
      </c>
      <c r="O269" s="412"/>
      <c r="P269" s="412"/>
      <c r="Q269" s="412"/>
      <c r="R269" s="412"/>
      <c r="S269" s="412"/>
      <c r="T269" s="412"/>
      <c r="U269" s="412"/>
      <c r="V269" s="132">
        <f t="shared" si="123"/>
        <v>0</v>
      </c>
      <c r="W269" s="133" t="str">
        <f t="shared" si="124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21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2"/>
      <c r="P270" s="412"/>
      <c r="Q270" s="412"/>
      <c r="R270" s="412"/>
      <c r="S270" s="412"/>
      <c r="T270" s="412"/>
      <c r="U270" s="412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13" t="s">
        <v>222</v>
      </c>
      <c r="C271" s="126" t="s">
        <v>181</v>
      </c>
      <c r="D271" s="108">
        <v>9.36</v>
      </c>
      <c r="E271" s="108"/>
      <c r="F271" s="127"/>
      <c r="G271" s="128"/>
      <c r="H271" s="421">
        <f t="shared" si="117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1"/>
        <v>0</v>
      </c>
      <c r="N271" s="130">
        <f t="shared" si="122"/>
        <v>0</v>
      </c>
      <c r="O271" s="412"/>
      <c r="P271" s="412"/>
      <c r="Q271" s="412"/>
      <c r="R271" s="412"/>
      <c r="S271" s="412"/>
      <c r="T271" s="412"/>
      <c r="U271" s="412"/>
      <c r="V271" s="132">
        <f t="shared" ref="V271:V274" si="125">SUM(X271:AA271)</f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13" t="s">
        <v>222</v>
      </c>
      <c r="C272" s="126" t="s">
        <v>179</v>
      </c>
      <c r="D272" s="108">
        <v>9.36</v>
      </c>
      <c r="E272" s="108"/>
      <c r="F272" s="127"/>
      <c r="G272" s="128"/>
      <c r="H272" s="421">
        <f t="shared" si="117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1"/>
        <v>0</v>
      </c>
      <c r="N272" s="130">
        <f t="shared" si="122"/>
        <v>0</v>
      </c>
      <c r="O272" s="412"/>
      <c r="P272" s="412"/>
      <c r="Q272" s="412"/>
      <c r="R272" s="412"/>
      <c r="S272" s="412"/>
      <c r="T272" s="412"/>
      <c r="U272" s="412"/>
      <c r="V272" s="132">
        <f t="shared" si="125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13" t="s">
        <v>222</v>
      </c>
      <c r="C273" s="126" t="s">
        <v>221</v>
      </c>
      <c r="D273" s="108">
        <v>9.36</v>
      </c>
      <c r="E273" s="108"/>
      <c r="F273" s="127"/>
      <c r="G273" s="128"/>
      <c r="H273" s="421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2"/>
      <c r="P273" s="412"/>
      <c r="Q273" s="412"/>
      <c r="R273" s="412"/>
      <c r="S273" s="412"/>
      <c r="T273" s="412"/>
      <c r="U273" s="412"/>
      <c r="V273" s="132">
        <f t="shared" si="125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13" t="s">
        <v>222</v>
      </c>
      <c r="C274" s="126" t="s">
        <v>186</v>
      </c>
      <c r="D274" s="108">
        <v>9.36</v>
      </c>
      <c r="E274" s="108"/>
      <c r="F274" s="127"/>
      <c r="G274" s="128"/>
      <c r="H274" s="421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2"/>
      <c r="P274" s="412"/>
      <c r="Q274" s="412"/>
      <c r="R274" s="412"/>
      <c r="S274" s="412"/>
      <c r="T274" s="412"/>
      <c r="U274" s="412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13" t="s">
        <v>393</v>
      </c>
      <c r="C275" s="187" t="s">
        <v>395</v>
      </c>
      <c r="D275" s="108">
        <v>5</v>
      </c>
      <c r="E275" s="108"/>
      <c r="F275" s="127"/>
      <c r="G275" s="128"/>
      <c r="H275" s="421">
        <f t="shared" si="117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1"/>
        <v>0</v>
      </c>
      <c r="N275" s="130">
        <f t="shared" si="122"/>
        <v>0</v>
      </c>
      <c r="O275" s="412"/>
      <c r="P275" s="412"/>
      <c r="Q275" s="412"/>
      <c r="R275" s="412"/>
      <c r="S275" s="412"/>
      <c r="T275" s="412"/>
      <c r="U275" s="412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13" t="s">
        <v>393</v>
      </c>
      <c r="C276" s="187" t="s">
        <v>402</v>
      </c>
      <c r="D276" s="108">
        <v>5</v>
      </c>
      <c r="E276" s="108"/>
      <c r="F276" s="127"/>
      <c r="G276" s="128"/>
      <c r="H276" s="421">
        <f t="shared" si="117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1"/>
        <v>0</v>
      </c>
      <c r="N276" s="130">
        <f t="shared" si="122"/>
        <v>0</v>
      </c>
      <c r="O276" s="412"/>
      <c r="P276" s="412"/>
      <c r="Q276" s="412"/>
      <c r="R276" s="412"/>
      <c r="S276" s="412"/>
      <c r="T276" s="412"/>
      <c r="U276" s="412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13" t="s">
        <v>404</v>
      </c>
      <c r="C277" s="187" t="s">
        <v>405</v>
      </c>
      <c r="D277" s="108">
        <v>5</v>
      </c>
      <c r="E277" s="108"/>
      <c r="F277" s="127"/>
      <c r="G277" s="128"/>
      <c r="H277" s="421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2"/>
      <c r="P277" s="412"/>
      <c r="Q277" s="412"/>
      <c r="R277" s="412"/>
      <c r="S277" s="412"/>
      <c r="T277" s="412"/>
      <c r="U277" s="412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13" t="s">
        <v>342</v>
      </c>
      <c r="C278" s="187" t="s">
        <v>372</v>
      </c>
      <c r="D278" s="108">
        <v>5</v>
      </c>
      <c r="E278" s="108"/>
      <c r="F278" s="127"/>
      <c r="G278" s="128"/>
      <c r="H278" s="421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2"/>
      <c r="P278" s="412"/>
      <c r="Q278" s="412"/>
      <c r="R278" s="412"/>
      <c r="S278" s="412"/>
      <c r="T278" s="412"/>
      <c r="U278" s="4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13" t="s">
        <v>343</v>
      </c>
      <c r="C279" s="126" t="s">
        <v>345</v>
      </c>
      <c r="D279" s="108">
        <v>5</v>
      </c>
      <c r="E279" s="108"/>
      <c r="F279" s="127"/>
      <c r="G279" s="128"/>
      <c r="H279" s="421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2"/>
      <c r="P279" s="412"/>
      <c r="Q279" s="412"/>
      <c r="R279" s="412"/>
      <c r="S279" s="412"/>
      <c r="T279" s="412"/>
      <c r="U279" s="4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13" t="s">
        <v>343</v>
      </c>
      <c r="C280" s="126" t="s">
        <v>347</v>
      </c>
      <c r="D280" s="108">
        <v>5</v>
      </c>
      <c r="E280" s="108"/>
      <c r="F280" s="127"/>
      <c r="G280" s="128"/>
      <c r="H280" s="421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2"/>
      <c r="P280" s="412"/>
      <c r="Q280" s="412"/>
      <c r="R280" s="412"/>
      <c r="S280" s="412"/>
      <c r="T280" s="412"/>
      <c r="U280" s="4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21">
        <f t="shared" si="117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1"/>
        <v>0</v>
      </c>
      <c r="N281" s="130">
        <f t="shared" si="122"/>
        <v>0</v>
      </c>
      <c r="O281" s="412"/>
      <c r="P281" s="412"/>
      <c r="Q281" s="412"/>
      <c r="R281" s="412"/>
      <c r="S281" s="412"/>
      <c r="T281" s="412"/>
      <c r="U281" s="412"/>
      <c r="V281" s="132">
        <f t="shared" ref="V281:V282" si="126">SUM(X281:AA281)</f>
        <v>0</v>
      </c>
      <c r="W281" s="133" t="str">
        <f t="shared" ref="W281:W282" si="127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21">
        <f t="shared" si="117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1"/>
        <v>0</v>
      </c>
      <c r="N282" s="130">
        <f t="shared" si="122"/>
        <v>0</v>
      </c>
      <c r="O282" s="412"/>
      <c r="P282" s="412"/>
      <c r="Q282" s="412"/>
      <c r="R282" s="412"/>
      <c r="S282" s="412"/>
      <c r="T282" s="412"/>
      <c r="U282" s="412"/>
      <c r="V282" s="132">
        <f t="shared" si="126"/>
        <v>0</v>
      </c>
      <c r="W282" s="133" t="str">
        <f t="shared" si="127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21">
        <f t="shared" si="117"/>
        <v>0</v>
      </c>
      <c r="I283" s="129"/>
      <c r="J283" s="130"/>
      <c r="K283" s="131"/>
      <c r="L283" s="129">
        <v>24</v>
      </c>
      <c r="M283" s="109"/>
      <c r="N283" s="130"/>
      <c r="O283" s="412"/>
      <c r="P283" s="412"/>
      <c r="Q283" s="412"/>
      <c r="R283" s="412"/>
      <c r="S283" s="412"/>
      <c r="T283" s="412"/>
      <c r="U283" s="4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21">
        <f t="shared" si="117"/>
        <v>0</v>
      </c>
      <c r="I284" s="129"/>
      <c r="J284" s="130"/>
      <c r="K284" s="131"/>
      <c r="L284" s="129">
        <v>24</v>
      </c>
      <c r="M284" s="109"/>
      <c r="N284" s="130"/>
      <c r="O284" s="412"/>
      <c r="P284" s="412"/>
      <c r="Q284" s="412"/>
      <c r="R284" s="412"/>
      <c r="S284" s="412"/>
      <c r="T284" s="412"/>
      <c r="U284" s="412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21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2"/>
      <c r="P285" s="412"/>
      <c r="Q285" s="412"/>
      <c r="R285" s="412"/>
      <c r="S285" s="412"/>
      <c r="T285" s="412"/>
      <c r="U285" s="41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21">
        <f t="shared" si="117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8">IF(ISERROR(I286-K286),"",I286-K286)</f>
        <v>0</v>
      </c>
      <c r="N286" s="130">
        <f t="shared" ref="N286:N288" si="129">SUM(O286:U286)</f>
        <v>0</v>
      </c>
      <c r="O286" s="412"/>
      <c r="P286" s="412"/>
      <c r="Q286" s="412"/>
      <c r="R286" s="412"/>
      <c r="S286" s="412"/>
      <c r="T286" s="412"/>
      <c r="U286" s="412"/>
      <c r="V286" s="132">
        <f t="shared" ref="V286:V288" si="130">SUM(X286:AA286)</f>
        <v>0</v>
      </c>
      <c r="W286" s="133" t="str">
        <f t="shared" ref="W286:W310" si="131">IF(ISERROR(V286/G286),"",V286/G286)</f>
        <v/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>
        <v>42710</v>
      </c>
      <c r="G287" s="128">
        <f>61+100+100</f>
        <v>261</v>
      </c>
      <c r="H287" s="421">
        <f t="shared" si="117"/>
        <v>1323.27</v>
      </c>
      <c r="I287" s="129">
        <f>6*5</f>
        <v>30</v>
      </c>
      <c r="J287" s="130">
        <f t="array" ref="J287">IF(ISERROR(G287/I287),"",G287/I287)</f>
        <v>8.6999999999999993</v>
      </c>
      <c r="K287" s="131">
        <f t="array" ref="K287">IF(ISERROR(G287/L287),"",G287/L287)</f>
        <v>29</v>
      </c>
      <c r="L287" s="129">
        <v>9</v>
      </c>
      <c r="M287" s="109">
        <f t="shared" si="128"/>
        <v>1</v>
      </c>
      <c r="N287" s="130">
        <f t="shared" si="129"/>
        <v>0</v>
      </c>
      <c r="O287" s="412"/>
      <c r="P287" s="412"/>
      <c r="Q287" s="412"/>
      <c r="R287" s="412"/>
      <c r="S287" s="412"/>
      <c r="T287" s="412"/>
      <c r="U287" s="412"/>
      <c r="V287" s="132">
        <f t="shared" si="130"/>
        <v>0</v>
      </c>
      <c r="W287" s="133">
        <f t="shared" si="131"/>
        <v>0</v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42708</v>
      </c>
      <c r="G288" s="128">
        <f>100+51+99</f>
        <v>250</v>
      </c>
      <c r="H288" s="421">
        <f t="shared" si="117"/>
        <v>1265</v>
      </c>
      <c r="I288" s="129">
        <f>3.5*5</f>
        <v>17.5</v>
      </c>
      <c r="J288" s="130">
        <f t="array" ref="J288">IF(ISERROR(G288/I288),"",G288/I288)</f>
        <v>14.285714285714286</v>
      </c>
      <c r="K288" s="421">
        <f t="array" ref="K288">IF(ISERROR(G288/L288),"",G288/L288)</f>
        <v>27.777777777777779</v>
      </c>
      <c r="L288" s="129">
        <v>9</v>
      </c>
      <c r="M288" s="109">
        <f t="shared" si="128"/>
        <v>-10.277777777777779</v>
      </c>
      <c r="N288" s="130">
        <f t="shared" si="129"/>
        <v>0</v>
      </c>
      <c r="O288" s="412"/>
      <c r="P288" s="412"/>
      <c r="Q288" s="412"/>
      <c r="R288" s="412"/>
      <c r="S288" s="412"/>
      <c r="T288" s="412"/>
      <c r="U288" s="412"/>
      <c r="V288" s="132">
        <f t="shared" si="130"/>
        <v>0</v>
      </c>
      <c r="W288" s="133">
        <f t="shared" si="131"/>
        <v>0</v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419" t="s">
        <v>202</v>
      </c>
      <c r="D289" s="143"/>
      <c r="E289" s="143"/>
      <c r="F289" s="144"/>
      <c r="G289" s="145">
        <f>SUM(G255:G288)</f>
        <v>686</v>
      </c>
      <c r="H289" s="146">
        <f>SUM(H255:H288)</f>
        <v>3468.52</v>
      </c>
      <c r="I289" s="146">
        <f>SUM(I255:I288)</f>
        <v>87.5</v>
      </c>
      <c r="J289" s="130">
        <f t="array" ref="J289">IF(ISERROR(G289/I289),"",G289/I289)</f>
        <v>7.84</v>
      </c>
      <c r="K289" s="146">
        <f>SUM(K255:K288)</f>
        <v>75.594982078853036</v>
      </c>
      <c r="L289" s="147"/>
      <c r="M289" s="150">
        <f t="shared" ref="M289:V289" si="132">SUM(M255:M288)</f>
        <v>11.905017921146957</v>
      </c>
      <c r="N289" s="146">
        <f t="shared" si="132"/>
        <v>0</v>
      </c>
      <c r="O289" s="148">
        <f t="shared" si="132"/>
        <v>0</v>
      </c>
      <c r="P289" s="148">
        <f t="shared" si="132"/>
        <v>0</v>
      </c>
      <c r="Q289" s="148">
        <f t="shared" si="132"/>
        <v>0</v>
      </c>
      <c r="R289" s="148">
        <f t="shared" si="132"/>
        <v>0</v>
      </c>
      <c r="S289" s="148">
        <f t="shared" si="132"/>
        <v>0</v>
      </c>
      <c r="T289" s="148">
        <f t="shared" si="132"/>
        <v>0</v>
      </c>
      <c r="U289" s="148">
        <f t="shared" si="132"/>
        <v>0</v>
      </c>
      <c r="V289" s="149">
        <f t="shared" si="132"/>
        <v>0</v>
      </c>
      <c r="W289" s="133">
        <f t="shared" si="131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21">
        <f t="shared" ref="H290:H304" si="133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4">IF(ISERROR(I290-K290),"",I290-K290)</f>
        <v>0</v>
      </c>
      <c r="N290" s="130">
        <f t="shared" ref="N290:N304" si="135">SUM(O290:U290)</f>
        <v>0</v>
      </c>
      <c r="O290" s="412"/>
      <c r="P290" s="412"/>
      <c r="Q290" s="412"/>
      <c r="R290" s="412"/>
      <c r="S290" s="412"/>
      <c r="T290" s="412"/>
      <c r="U290" s="412"/>
      <c r="V290" s="132">
        <f t="shared" ref="V290:V304" si="136">SUM(X290:AA290)</f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21">
        <f t="shared" si="133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4"/>
        <v>0</v>
      </c>
      <c r="N291" s="130">
        <f t="shared" si="135"/>
        <v>0</v>
      </c>
      <c r="O291" s="412"/>
      <c r="P291" s="412"/>
      <c r="Q291" s="412"/>
      <c r="R291" s="412"/>
      <c r="S291" s="412"/>
      <c r="T291" s="412"/>
      <c r="U291" s="412"/>
      <c r="V291" s="132">
        <f t="shared" si="136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21">
        <f t="shared" si="133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4"/>
        <v>0</v>
      </c>
      <c r="N292" s="130">
        <f t="shared" si="135"/>
        <v>0</v>
      </c>
      <c r="O292" s="412"/>
      <c r="P292" s="412"/>
      <c r="Q292" s="412"/>
      <c r="R292" s="412"/>
      <c r="S292" s="412"/>
      <c r="T292" s="412"/>
      <c r="U292" s="412"/>
      <c r="V292" s="132">
        <f t="shared" si="136"/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21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4"/>
        <v>0</v>
      </c>
      <c r="N293" s="130">
        <f t="shared" si="135"/>
        <v>0</v>
      </c>
      <c r="O293" s="412"/>
      <c r="P293" s="412"/>
      <c r="Q293" s="412"/>
      <c r="R293" s="412"/>
      <c r="S293" s="412"/>
      <c r="T293" s="412"/>
      <c r="U293" s="412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17" t="s">
        <v>203</v>
      </c>
      <c r="D294" s="108">
        <v>5.03</v>
      </c>
      <c r="E294" s="108"/>
      <c r="F294" s="127"/>
      <c r="G294" s="128"/>
      <c r="H294" s="421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4"/>
        <v>0</v>
      </c>
      <c r="N294" s="130">
        <f t="shared" si="135"/>
        <v>0</v>
      </c>
      <c r="O294" s="412"/>
      <c r="P294" s="412"/>
      <c r="Q294" s="412"/>
      <c r="R294" s="412"/>
      <c r="S294" s="412"/>
      <c r="T294" s="412"/>
      <c r="U294" s="4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21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2"/>
      <c r="P295" s="412"/>
      <c r="Q295" s="412"/>
      <c r="R295" s="412"/>
      <c r="S295" s="412"/>
      <c r="T295" s="412"/>
      <c r="U295" s="4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21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2"/>
      <c r="P296" s="412"/>
      <c r="Q296" s="412"/>
      <c r="R296" s="412"/>
      <c r="S296" s="412"/>
      <c r="T296" s="412"/>
      <c r="U296" s="4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17" t="s">
        <v>228</v>
      </c>
      <c r="D297" s="108">
        <v>5.03</v>
      </c>
      <c r="E297" s="108"/>
      <c r="F297" s="127"/>
      <c r="G297" s="128"/>
      <c r="H297" s="421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2"/>
      <c r="P297" s="412"/>
      <c r="Q297" s="412"/>
      <c r="R297" s="412"/>
      <c r="S297" s="412"/>
      <c r="T297" s="412"/>
      <c r="U297" s="41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17" t="s">
        <v>212</v>
      </c>
      <c r="D298" s="108">
        <v>5.03</v>
      </c>
      <c r="E298" s="108"/>
      <c r="F298" s="127"/>
      <c r="G298" s="128"/>
      <c r="H298" s="421">
        <f t="shared" si="133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4"/>
        <v/>
      </c>
      <c r="N298" s="130">
        <f t="shared" si="135"/>
        <v>0</v>
      </c>
      <c r="O298" s="412"/>
      <c r="P298" s="412"/>
      <c r="Q298" s="412"/>
      <c r="R298" s="412"/>
      <c r="S298" s="412"/>
      <c r="T298" s="412"/>
      <c r="U298" s="4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17" t="s">
        <v>203</v>
      </c>
      <c r="D299" s="108">
        <v>5.03</v>
      </c>
      <c r="E299" s="108"/>
      <c r="F299" s="127"/>
      <c r="G299" s="128"/>
      <c r="H299" s="421">
        <f t="shared" si="133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4"/>
        <v/>
      </c>
      <c r="N299" s="130">
        <f t="shared" si="135"/>
        <v>0</v>
      </c>
      <c r="O299" s="412"/>
      <c r="P299" s="412"/>
      <c r="Q299" s="412"/>
      <c r="R299" s="412"/>
      <c r="S299" s="412"/>
      <c r="T299" s="412"/>
      <c r="U299" s="4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17" t="s">
        <v>186</v>
      </c>
      <c r="D300" s="108">
        <v>5.03</v>
      </c>
      <c r="E300" s="108"/>
      <c r="F300" s="127"/>
      <c r="G300" s="128"/>
      <c r="H300" s="421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2"/>
      <c r="P300" s="412"/>
      <c r="Q300" s="412"/>
      <c r="R300" s="412"/>
      <c r="S300" s="412"/>
      <c r="T300" s="412"/>
      <c r="U300" s="4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17" t="s">
        <v>228</v>
      </c>
      <c r="D301" s="108">
        <v>5.03</v>
      </c>
      <c r="E301" s="108"/>
      <c r="F301" s="127"/>
      <c r="G301" s="128"/>
      <c r="H301" s="421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2"/>
      <c r="P301" s="412"/>
      <c r="Q301" s="412"/>
      <c r="R301" s="412"/>
      <c r="S301" s="412"/>
      <c r="T301" s="412"/>
      <c r="U301" s="4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17" t="s">
        <v>199</v>
      </c>
      <c r="D302" s="108">
        <v>5.03</v>
      </c>
      <c r="E302" s="108"/>
      <c r="F302" s="127"/>
      <c r="G302" s="128"/>
      <c r="H302" s="421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2"/>
      <c r="P302" s="412"/>
      <c r="Q302" s="412"/>
      <c r="R302" s="412"/>
      <c r="S302" s="412"/>
      <c r="T302" s="412"/>
      <c r="U302" s="4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21">
        <f t="shared" si="133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4"/>
        <v>0</v>
      </c>
      <c r="N303" s="130">
        <f t="shared" si="135"/>
        <v>0</v>
      </c>
      <c r="O303" s="412"/>
      <c r="P303" s="412"/>
      <c r="Q303" s="412"/>
      <c r="R303" s="412"/>
      <c r="S303" s="412"/>
      <c r="T303" s="412"/>
      <c r="U303" s="4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21">
        <f t="shared" si="133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4"/>
        <v>0</v>
      </c>
      <c r="N304" s="130">
        <f t="shared" si="135"/>
        <v>0</v>
      </c>
      <c r="O304" s="412"/>
      <c r="P304" s="412"/>
      <c r="Q304" s="412"/>
      <c r="R304" s="412"/>
      <c r="S304" s="412"/>
      <c r="T304" s="412"/>
      <c r="U304" s="4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419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1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21">
        <f t="shared" ref="H306:H310" si="137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8">IF(ISERROR(I306-K306),"",I306-K306)</f>
        <v>0</v>
      </c>
      <c r="N306" s="130">
        <f t="shared" ref="N306:N310" si="139">SUM(O306:U306)</f>
        <v>0</v>
      </c>
      <c r="O306" s="412"/>
      <c r="P306" s="412"/>
      <c r="Q306" s="412"/>
      <c r="R306" s="412"/>
      <c r="S306" s="412"/>
      <c r="T306" s="412"/>
      <c r="U306" s="412"/>
      <c r="V306" s="132">
        <f t="shared" ref="V306:V310" si="140">SUM(X306:AA306)</f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21">
        <f t="shared" si="137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8"/>
        <v>0</v>
      </c>
      <c r="N307" s="130">
        <f t="shared" si="139"/>
        <v>0</v>
      </c>
      <c r="O307" s="412"/>
      <c r="P307" s="412"/>
      <c r="Q307" s="412"/>
      <c r="R307" s="412"/>
      <c r="S307" s="412"/>
      <c r="T307" s="412"/>
      <c r="U307" s="412"/>
      <c r="V307" s="132">
        <f t="shared" si="140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21">
        <f t="shared" si="137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8"/>
        <v>0</v>
      </c>
      <c r="N308" s="130">
        <f t="shared" si="139"/>
        <v>0</v>
      </c>
      <c r="O308" s="412"/>
      <c r="P308" s="412"/>
      <c r="Q308" s="412"/>
      <c r="R308" s="412"/>
      <c r="S308" s="412"/>
      <c r="T308" s="412"/>
      <c r="U308" s="412"/>
      <c r="V308" s="132">
        <f t="shared" si="140"/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21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2"/>
      <c r="P309" s="412"/>
      <c r="Q309" s="412"/>
      <c r="R309" s="412"/>
      <c r="S309" s="412"/>
      <c r="T309" s="412"/>
      <c r="U309" s="412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21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2"/>
      <c r="P310" s="412"/>
      <c r="Q310" s="412"/>
      <c r="R310" s="412"/>
      <c r="S310" s="412"/>
      <c r="T310" s="412"/>
      <c r="U310" s="4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21"/>
      <c r="I311" s="129"/>
      <c r="J311" s="130"/>
      <c r="K311" s="131"/>
      <c r="L311" s="129"/>
      <c r="M311" s="109"/>
      <c r="N311" s="130"/>
      <c r="O311" s="412"/>
      <c r="P311" s="412"/>
      <c r="Q311" s="412"/>
      <c r="R311" s="412"/>
      <c r="S311" s="412"/>
      <c r="T311" s="412"/>
      <c r="U311" s="412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21">
        <f t="shared" ref="H312" si="141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2">IF(ISERROR(I312-K312),"",I312-K312)</f>
        <v>0</v>
      </c>
      <c r="N312" s="130">
        <f t="shared" ref="N312" si="143">SUM(O312:U312)</f>
        <v>0</v>
      </c>
      <c r="O312" s="412"/>
      <c r="P312" s="412"/>
      <c r="Q312" s="412"/>
      <c r="R312" s="412"/>
      <c r="S312" s="412"/>
      <c r="T312" s="412"/>
      <c r="U312" s="412"/>
      <c r="V312" s="132">
        <f t="shared" ref="V312" si="144">SUM(X312:AA312)</f>
        <v>0</v>
      </c>
      <c r="W312" s="133" t="str">
        <f t="shared" ref="W312:W317" si="145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96" t="s">
        <v>234</v>
      </c>
      <c r="B313" s="497"/>
      <c r="C313" s="419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5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11"/>
      <c r="D314" s="108">
        <v>3.65</v>
      </c>
      <c r="E314" s="108"/>
      <c r="F314" s="153"/>
      <c r="G314" s="128"/>
      <c r="H314" s="421">
        <f t="shared" ref="H314:H327" si="146">D314*G314</f>
        <v>0</v>
      </c>
      <c r="I314" s="129"/>
      <c r="J314" s="130" t="str">
        <f t="array" ref="J314">IF(ISERROR(G314/I314),"",G314/I314)</f>
        <v/>
      </c>
      <c r="K314" s="421">
        <f t="array" ref="K314">IF(ISERROR(G314/L314),"",G314/L314)</f>
        <v>0</v>
      </c>
      <c r="L314" s="129">
        <v>5</v>
      </c>
      <c r="M314" s="109">
        <f t="shared" ref="M314:M317" si="147">IF(ISERROR(I314-K314),"",I314-K314)</f>
        <v>0</v>
      </c>
      <c r="N314" s="130">
        <f t="shared" ref="N314:N317" si="148">SUM(O314:U314)</f>
        <v>0</v>
      </c>
      <c r="O314" s="412"/>
      <c r="P314" s="412"/>
      <c r="Q314" s="412"/>
      <c r="R314" s="412"/>
      <c r="S314" s="412"/>
      <c r="T314" s="412"/>
      <c r="U314" s="412"/>
      <c r="V314" s="132">
        <f t="shared" ref="V314:V317" si="149">SUM(X314:AA314)</f>
        <v>0</v>
      </c>
      <c r="W314" s="133" t="str">
        <f t="shared" si="145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11"/>
      <c r="D315" s="108">
        <v>6.58</v>
      </c>
      <c r="E315" s="108"/>
      <c r="F315" s="127"/>
      <c r="G315" s="128"/>
      <c r="H315" s="421">
        <f t="shared" si="14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7"/>
        <v>0</v>
      </c>
      <c r="N315" s="130">
        <f t="shared" si="148"/>
        <v>0</v>
      </c>
      <c r="O315" s="412"/>
      <c r="P315" s="412"/>
      <c r="Q315" s="412"/>
      <c r="R315" s="412"/>
      <c r="S315" s="412"/>
      <c r="T315" s="412"/>
      <c r="U315" s="412"/>
      <c r="V315" s="132">
        <f t="shared" si="149"/>
        <v>0</v>
      </c>
      <c r="W315" s="133" t="str">
        <f t="shared" si="145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11"/>
      <c r="D316" s="108">
        <v>7.8</v>
      </c>
      <c r="E316" s="108"/>
      <c r="F316" s="127"/>
      <c r="G316" s="128"/>
      <c r="H316" s="421">
        <f t="shared" si="14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7"/>
        <v>0</v>
      </c>
      <c r="N316" s="130">
        <f t="shared" si="148"/>
        <v>0</v>
      </c>
      <c r="O316" s="412"/>
      <c r="P316" s="412"/>
      <c r="Q316" s="412"/>
      <c r="R316" s="412"/>
      <c r="S316" s="412"/>
      <c r="T316" s="412"/>
      <c r="U316" s="412"/>
      <c r="V316" s="132">
        <f t="shared" si="149"/>
        <v>0</v>
      </c>
      <c r="W316" s="133" t="str">
        <f t="shared" si="145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11"/>
      <c r="D317" s="108">
        <v>4.4000000000000004</v>
      </c>
      <c r="E317" s="108"/>
      <c r="F317" s="127"/>
      <c r="G317" s="128"/>
      <c r="H317" s="421">
        <f t="shared" si="146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7"/>
        <v>0</v>
      </c>
      <c r="N317" s="130">
        <f t="shared" si="148"/>
        <v>0</v>
      </c>
      <c r="O317" s="412"/>
      <c r="P317" s="412"/>
      <c r="Q317" s="412"/>
      <c r="R317" s="412"/>
      <c r="S317" s="412"/>
      <c r="T317" s="412"/>
      <c r="U317" s="412"/>
      <c r="V317" s="132">
        <f t="shared" si="149"/>
        <v>0</v>
      </c>
      <c r="W317" s="133" t="str">
        <f t="shared" si="145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11"/>
      <c r="D318" s="108"/>
      <c r="E318" s="108"/>
      <c r="F318" s="127"/>
      <c r="G318" s="128"/>
      <c r="H318" s="421">
        <f t="shared" si="146"/>
        <v>0</v>
      </c>
      <c r="I318" s="129"/>
      <c r="J318" s="130"/>
      <c r="K318" s="131"/>
      <c r="L318" s="129">
        <v>6</v>
      </c>
      <c r="M318" s="109"/>
      <c r="N318" s="130"/>
      <c r="O318" s="412"/>
      <c r="P318" s="412"/>
      <c r="Q318" s="412"/>
      <c r="R318" s="412"/>
      <c r="S318" s="412"/>
      <c r="T318" s="412"/>
      <c r="U318" s="412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11" t="s">
        <v>239</v>
      </c>
      <c r="C319" s="411" t="s">
        <v>179</v>
      </c>
      <c r="D319" s="108">
        <v>6.04</v>
      </c>
      <c r="E319" s="108"/>
      <c r="F319" s="127"/>
      <c r="G319" s="128"/>
      <c r="H319" s="421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50">IF(ISERROR(I319-K319),"",I319-K319)</f>
        <v>0</v>
      </c>
      <c r="N319" s="130">
        <f t="shared" ref="N319:N320" si="151">SUM(O319:U319)</f>
        <v>0</v>
      </c>
      <c r="O319" s="412"/>
      <c r="P319" s="412"/>
      <c r="Q319" s="412"/>
      <c r="R319" s="412"/>
      <c r="S319" s="412"/>
      <c r="T319" s="412"/>
      <c r="U319" s="412"/>
      <c r="V319" s="132">
        <f t="shared" ref="V319:V320" si="152">SUM(X319:AA319)</f>
        <v>0</v>
      </c>
      <c r="W319" s="133" t="str">
        <f t="shared" ref="W319:W320" si="153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11" t="s">
        <v>239</v>
      </c>
      <c r="C320" s="411" t="s">
        <v>186</v>
      </c>
      <c r="D320" s="108">
        <v>6.04</v>
      </c>
      <c r="E320" s="108"/>
      <c r="F320" s="127"/>
      <c r="G320" s="128"/>
      <c r="H320" s="421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50"/>
        <v>0</v>
      </c>
      <c r="N320" s="130">
        <f t="shared" si="151"/>
        <v>0</v>
      </c>
      <c r="O320" s="412"/>
      <c r="P320" s="412"/>
      <c r="Q320" s="412"/>
      <c r="R320" s="412"/>
      <c r="S320" s="412"/>
      <c r="T320" s="412"/>
      <c r="U320" s="412"/>
      <c r="V320" s="132">
        <f t="shared" si="152"/>
        <v>0</v>
      </c>
      <c r="W320" s="133" t="str">
        <f t="shared" si="153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11" t="s">
        <v>443</v>
      </c>
      <c r="C321" s="411" t="s">
        <v>179</v>
      </c>
      <c r="D321" s="108">
        <v>6</v>
      </c>
      <c r="E321" s="108"/>
      <c r="F321" s="127"/>
      <c r="G321" s="128"/>
      <c r="H321" s="421">
        <f t="shared" si="146"/>
        <v>0</v>
      </c>
      <c r="I321" s="129"/>
      <c r="J321" s="130"/>
      <c r="K321" s="131"/>
      <c r="L321" s="129"/>
      <c r="M321" s="109"/>
      <c r="N321" s="130"/>
      <c r="O321" s="412"/>
      <c r="P321" s="412"/>
      <c r="Q321" s="412"/>
      <c r="R321" s="412"/>
      <c r="S321" s="412"/>
      <c r="T321" s="412"/>
      <c r="U321" s="412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411" t="s">
        <v>443</v>
      </c>
      <c r="C322" s="411" t="s">
        <v>60</v>
      </c>
      <c r="D322" s="108">
        <v>6</v>
      </c>
      <c r="E322" s="108"/>
      <c r="F322" s="127">
        <v>42711</v>
      </c>
      <c r="G322" s="128">
        <f>25+42+42+42</f>
        <v>151</v>
      </c>
      <c r="H322" s="421">
        <f t="shared" si="146"/>
        <v>906</v>
      </c>
      <c r="I322" s="129">
        <f>3.5*4+0.5*3+8*4</f>
        <v>47.5</v>
      </c>
      <c r="J322" s="130">
        <f t="array" ref="J322">IF(ISERROR(G322/I322),"",G322/I322)</f>
        <v>3.1789473684210527</v>
      </c>
      <c r="K322" s="421">
        <f t="array" ref="K322">IF(ISERROR(G322/L322),"",G322/L322)</f>
        <v>25.166666666666668</v>
      </c>
      <c r="L322" s="129">
        <v>6</v>
      </c>
      <c r="M322" s="109">
        <f t="shared" ref="M322" si="154">IF(ISERROR(I322-K322),"",I322-K322)</f>
        <v>22.333333333333332</v>
      </c>
      <c r="N322" s="130"/>
      <c r="O322" s="412"/>
      <c r="P322" s="412"/>
      <c r="Q322" s="412"/>
      <c r="R322" s="412"/>
      <c r="S322" s="412"/>
      <c r="T322" s="412"/>
      <c r="U322" s="41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13" t="s">
        <v>240</v>
      </c>
      <c r="C323" s="126"/>
      <c r="D323" s="108">
        <v>7.3</v>
      </c>
      <c r="E323" s="108"/>
      <c r="F323" s="127"/>
      <c r="G323" s="128"/>
      <c r="H323" s="421">
        <f t="shared" si="146"/>
        <v>0</v>
      </c>
      <c r="I323" s="129"/>
      <c r="J323" s="130"/>
      <c r="K323" s="131"/>
      <c r="L323" s="129"/>
      <c r="M323" s="109"/>
      <c r="N323" s="130"/>
      <c r="O323" s="412"/>
      <c r="P323" s="412"/>
      <c r="Q323" s="412"/>
      <c r="R323" s="412"/>
      <c r="S323" s="412"/>
      <c r="T323" s="412"/>
      <c r="U323" s="412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13" t="s">
        <v>241</v>
      </c>
      <c r="C324" s="126"/>
      <c r="D324" s="108">
        <f>78*120/1000</f>
        <v>9.36</v>
      </c>
      <c r="E324" s="108"/>
      <c r="F324" s="127"/>
      <c r="G324" s="128"/>
      <c r="H324" s="421">
        <f t="shared" si="146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5">SUM(O324:U324)</f>
        <v>0</v>
      </c>
      <c r="O324" s="412"/>
      <c r="P324" s="412"/>
      <c r="Q324" s="412"/>
      <c r="R324" s="412"/>
      <c r="S324" s="412"/>
      <c r="T324" s="412"/>
      <c r="U324" s="412"/>
      <c r="V324" s="132">
        <f t="shared" ref="V324" si="156">SUM(X324:AA324)</f>
        <v>0</v>
      </c>
      <c r="W324" s="133" t="str">
        <f t="shared" ref="W324" si="157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13" t="s">
        <v>242</v>
      </c>
      <c r="C325" s="126"/>
      <c r="D325" s="108">
        <v>4.5</v>
      </c>
      <c r="E325" s="108"/>
      <c r="F325" s="127"/>
      <c r="G325" s="128"/>
      <c r="H325" s="421">
        <f t="shared" si="146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12"/>
      <c r="P325" s="412"/>
      <c r="Q325" s="412"/>
      <c r="R325" s="412"/>
      <c r="S325" s="412"/>
      <c r="T325" s="412"/>
      <c r="U325" s="41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13" t="s">
        <v>243</v>
      </c>
      <c r="C326" s="126"/>
      <c r="D326" s="108">
        <v>4.5</v>
      </c>
      <c r="E326" s="108"/>
      <c r="F326" s="127"/>
      <c r="G326" s="128"/>
      <c r="H326" s="421">
        <f t="shared" si="146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12"/>
      <c r="P326" s="412"/>
      <c r="Q326" s="412"/>
      <c r="R326" s="412"/>
      <c r="S326" s="412"/>
      <c r="T326" s="412"/>
      <c r="U326" s="41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21">
        <f t="shared" si="146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12"/>
      <c r="P327" s="412"/>
      <c r="Q327" s="412"/>
      <c r="R327" s="412"/>
      <c r="S327" s="412"/>
      <c r="T327" s="412"/>
      <c r="U327" s="412"/>
      <c r="V327" s="132"/>
      <c r="W327" s="133"/>
      <c r="X327" s="132"/>
      <c r="Y327" s="132"/>
      <c r="Z327" s="132"/>
      <c r="AA327" s="132"/>
    </row>
    <row r="328" spans="1:27" ht="20.100000000000001" customHeight="1">
      <c r="A328" s="496" t="s">
        <v>244</v>
      </c>
      <c r="B328" s="497"/>
      <c r="C328" s="419" t="s">
        <v>202</v>
      </c>
      <c r="D328" s="143"/>
      <c r="E328" s="143"/>
      <c r="F328" s="144"/>
      <c r="G328" s="145">
        <f>SUM(G314:G327)</f>
        <v>151</v>
      </c>
      <c r="H328" s="146">
        <f>SUM(H314:H324)</f>
        <v>906</v>
      </c>
      <c r="I328" s="146">
        <f>SUM(I314:I327)</f>
        <v>47.5</v>
      </c>
      <c r="J328" s="130"/>
      <c r="K328" s="146">
        <f>SUM(K314:K324)</f>
        <v>25.166666666666668</v>
      </c>
      <c r="L328" s="147"/>
      <c r="M328" s="150">
        <f t="shared" ref="M328:AA328" si="158">SUM(M314:M324)</f>
        <v>22.333333333333332</v>
      </c>
      <c r="N328" s="146">
        <f t="shared" si="158"/>
        <v>0</v>
      </c>
      <c r="O328" s="148">
        <f t="shared" si="158"/>
        <v>0</v>
      </c>
      <c r="P328" s="148">
        <f t="shared" si="158"/>
        <v>0</v>
      </c>
      <c r="Q328" s="148">
        <f t="shared" si="158"/>
        <v>0</v>
      </c>
      <c r="R328" s="148">
        <f t="shared" si="158"/>
        <v>0</v>
      </c>
      <c r="S328" s="148">
        <f t="shared" si="158"/>
        <v>0</v>
      </c>
      <c r="T328" s="148">
        <f t="shared" si="158"/>
        <v>0</v>
      </c>
      <c r="U328" s="148">
        <f t="shared" si="158"/>
        <v>0</v>
      </c>
      <c r="V328" s="149">
        <f t="shared" si="158"/>
        <v>0</v>
      </c>
      <c r="W328" s="133">
        <f t="shared" si="158"/>
        <v>0</v>
      </c>
      <c r="X328" s="149">
        <f t="shared" si="158"/>
        <v>0</v>
      </c>
      <c r="Y328" s="149">
        <f t="shared" si="158"/>
        <v>0</v>
      </c>
      <c r="Z328" s="149">
        <f t="shared" si="158"/>
        <v>0</v>
      </c>
      <c r="AA328" s="149">
        <f t="shared" si="158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1688</v>
      </c>
      <c r="H329" s="154">
        <f>SUM(H196,H254,H289,H305,H313,H328)</f>
        <v>8663.4</v>
      </c>
      <c r="I329" s="154">
        <f>SUM(I196,I254,I289,I305,I313,I328)</f>
        <v>185</v>
      </c>
      <c r="J329" s="155">
        <f t="array" ref="J329">IF(ISERROR(G329/I329),"",G329/I329)</f>
        <v>9.1243243243243235</v>
      </c>
      <c r="K329" s="154">
        <f>SUM(K196,K254,K289,K305,K313,K328)</f>
        <v>144.71402969790066</v>
      </c>
      <c r="L329" s="155">
        <f>IF(ISERROR(G329/K329),"",G329/K329)</f>
        <v>11.664383913044249</v>
      </c>
      <c r="M329" s="154">
        <f t="shared" ref="M329:AA329" si="159">SUM(M196,M254,M289,M305,M313,M328)</f>
        <v>40.285970302099336</v>
      </c>
      <c r="N329" s="154">
        <f t="shared" si="159"/>
        <v>0</v>
      </c>
      <c r="O329" s="154">
        <f t="shared" si="159"/>
        <v>0</v>
      </c>
      <c r="P329" s="154">
        <f t="shared" si="159"/>
        <v>0</v>
      </c>
      <c r="Q329" s="154">
        <f t="shared" si="159"/>
        <v>0</v>
      </c>
      <c r="R329" s="154">
        <f t="shared" si="159"/>
        <v>0</v>
      </c>
      <c r="S329" s="154">
        <f t="shared" si="159"/>
        <v>0</v>
      </c>
      <c r="T329" s="154">
        <f t="shared" si="159"/>
        <v>0</v>
      </c>
      <c r="U329" s="154">
        <f t="shared" si="159"/>
        <v>0</v>
      </c>
      <c r="V329" s="154">
        <f t="shared" si="159"/>
        <v>0</v>
      </c>
      <c r="W329" s="154">
        <f t="shared" si="159"/>
        <v>0</v>
      </c>
      <c r="X329" s="154">
        <f t="shared" si="159"/>
        <v>0</v>
      </c>
      <c r="Y329" s="154">
        <f t="shared" si="159"/>
        <v>0</v>
      </c>
      <c r="Z329" s="154">
        <f t="shared" si="159"/>
        <v>0</v>
      </c>
      <c r="AA329" s="154">
        <f t="shared" si="159"/>
        <v>0</v>
      </c>
    </row>
    <row r="330" spans="1:27" ht="20.100000000000001" customHeight="1">
      <c r="A330" s="501" t="s">
        <v>476</v>
      </c>
      <c r="B330" s="418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418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418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418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418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418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418">
        <f>G329</f>
        <v>1688</v>
      </c>
      <c r="C336" s="472" t="s">
        <v>269</v>
      </c>
      <c r="D336" s="471"/>
      <c r="E336" s="462">
        <f>H329</f>
        <v>8663.4</v>
      </c>
      <c r="F336" s="462"/>
      <c r="G336" s="462" t="s">
        <v>270</v>
      </c>
      <c r="H336" s="462"/>
      <c r="I336" s="490">
        <f>L329</f>
        <v>11.664383913044249</v>
      </c>
      <c r="J336" s="490"/>
      <c r="K336" s="492" t="s">
        <v>271</v>
      </c>
      <c r="L336" s="492"/>
      <c r="M336" s="490">
        <f>J329</f>
        <v>9.1243243243243235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418">
        <f>I329+C335</f>
        <v>187</v>
      </c>
      <c r="C337" s="469" t="s">
        <v>251</v>
      </c>
      <c r="D337" s="470"/>
      <c r="E337" s="487">
        <f>K329+I335</f>
        <v>174.71402969790066</v>
      </c>
      <c r="F337" s="487"/>
      <c r="G337" s="462" t="s">
        <v>274</v>
      </c>
      <c r="H337" s="462"/>
      <c r="I337" s="490">
        <f>B337-E337</f>
        <v>12.285970302099344</v>
      </c>
      <c r="J337" s="490"/>
      <c r="K337" s="492" t="s">
        <v>275</v>
      </c>
      <c r="L337" s="492"/>
      <c r="M337" s="493">
        <f>IF(ISERROR(I337/E337),"",I337/E337)</f>
        <v>7.0320456367145262E-2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418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518</v>
      </c>
      <c r="H342" s="411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413" t="s">
        <v>178</v>
      </c>
      <c r="C343" s="126" t="s">
        <v>179</v>
      </c>
      <c r="D343" s="108">
        <v>5.03</v>
      </c>
      <c r="E343" s="108"/>
      <c r="F343" s="127"/>
      <c r="G343" s="128"/>
      <c r="H343" s="421">
        <f t="shared" ref="H343:H363" si="160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61">IF(ISERROR(I343-K343),"",I343-K343)</f>
        <v>0</v>
      </c>
      <c r="N343" s="130">
        <f t="shared" ref="N343:N348" si="162">SUM(O343:U343)</f>
        <v>0</v>
      </c>
      <c r="O343" s="412"/>
      <c r="P343" s="412"/>
      <c r="Q343" s="412"/>
      <c r="R343" s="412"/>
      <c r="S343" s="412"/>
      <c r="T343" s="412"/>
      <c r="U343" s="412"/>
      <c r="V343" s="132">
        <f t="shared" ref="V343:V348" si="163">SUM(X343:AA343)</f>
        <v>0</v>
      </c>
      <c r="W343" s="133" t="str">
        <f t="shared" ref="W343:W348" si="164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21">
        <f t="shared" si="160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1"/>
        <v>0</v>
      </c>
      <c r="N344" s="130">
        <f t="shared" si="162"/>
        <v>0</v>
      </c>
      <c r="O344" s="412"/>
      <c r="P344" s="412"/>
      <c r="Q344" s="412"/>
      <c r="R344" s="412"/>
      <c r="S344" s="412"/>
      <c r="T344" s="412"/>
      <c r="U344" s="412"/>
      <c r="V344" s="132">
        <f t="shared" si="163"/>
        <v>0</v>
      </c>
      <c r="W344" s="133" t="str">
        <f t="shared" si="164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21">
        <f t="shared" si="160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1"/>
        <v>0</v>
      </c>
      <c r="N345" s="130">
        <f t="shared" si="162"/>
        <v>0</v>
      </c>
      <c r="O345" s="412"/>
      <c r="P345" s="412"/>
      <c r="Q345" s="412"/>
      <c r="R345" s="412"/>
      <c r="S345" s="412"/>
      <c r="T345" s="412"/>
      <c r="U345" s="412"/>
      <c r="V345" s="132">
        <f t="shared" si="163"/>
        <v>0</v>
      </c>
      <c r="W345" s="133" t="str">
        <f t="shared" si="164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21">
        <f t="shared" si="160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1"/>
        <v>0</v>
      </c>
      <c r="N346" s="130">
        <f t="shared" si="162"/>
        <v>0</v>
      </c>
      <c r="O346" s="412"/>
      <c r="P346" s="412"/>
      <c r="Q346" s="412"/>
      <c r="R346" s="412"/>
      <c r="S346" s="412"/>
      <c r="T346" s="412"/>
      <c r="U346" s="412"/>
      <c r="V346" s="132">
        <f t="shared" si="163"/>
        <v>0</v>
      </c>
      <c r="W346" s="133" t="str">
        <f t="shared" si="164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21">
        <f t="shared" si="160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1"/>
        <v>0</v>
      </c>
      <c r="N347" s="130">
        <f t="shared" si="162"/>
        <v>0</v>
      </c>
      <c r="O347" s="412"/>
      <c r="P347" s="412"/>
      <c r="Q347" s="412"/>
      <c r="R347" s="412"/>
      <c r="S347" s="412"/>
      <c r="T347" s="412"/>
      <c r="U347" s="412"/>
      <c r="V347" s="132">
        <f t="shared" si="163"/>
        <v>0</v>
      </c>
      <c r="W347" s="133" t="str">
        <f t="shared" si="164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21">
        <f t="shared" si="160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2"/>
      <c r="P348" s="412"/>
      <c r="Q348" s="412"/>
      <c r="R348" s="412"/>
      <c r="S348" s="412"/>
      <c r="T348" s="412"/>
      <c r="U348" s="412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21">
        <f t="shared" si="160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1"/>
        <v>0</v>
      </c>
      <c r="N349" s="130"/>
      <c r="O349" s="412"/>
      <c r="P349" s="412"/>
      <c r="Q349" s="412"/>
      <c r="R349" s="412"/>
      <c r="S349" s="412"/>
      <c r="T349" s="412"/>
      <c r="U349" s="412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21">
        <f t="shared" si="160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1"/>
        <v>0</v>
      </c>
      <c r="N350" s="130"/>
      <c r="O350" s="412"/>
      <c r="P350" s="412"/>
      <c r="Q350" s="412"/>
      <c r="R350" s="412"/>
      <c r="S350" s="412"/>
      <c r="T350" s="412"/>
      <c r="U350" s="412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21">
        <f t="shared" si="160"/>
        <v>0</v>
      </c>
      <c r="I351" s="421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1"/>
        <v>0</v>
      </c>
      <c r="N351" s="130">
        <f>SUM(O351:U351)</f>
        <v>0</v>
      </c>
      <c r="O351" s="412"/>
      <c r="P351" s="412"/>
      <c r="Q351" s="412"/>
      <c r="R351" s="412"/>
      <c r="S351" s="412"/>
      <c r="T351" s="412"/>
      <c r="U351" s="412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21">
        <f t="shared" si="160"/>
        <v>0</v>
      </c>
      <c r="I352" s="421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1"/>
        <v>0</v>
      </c>
      <c r="N352" s="130">
        <f>SUM(O352:U352)</f>
        <v>0</v>
      </c>
      <c r="O352" s="412"/>
      <c r="P352" s="412"/>
      <c r="Q352" s="412"/>
      <c r="R352" s="412"/>
      <c r="S352" s="412"/>
      <c r="T352" s="412"/>
      <c r="U352" s="412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21">
        <f t="shared" si="160"/>
        <v>0</v>
      </c>
      <c r="I353" s="421"/>
      <c r="J353" s="130"/>
      <c r="K353" s="131"/>
      <c r="L353" s="129"/>
      <c r="M353" s="109"/>
      <c r="N353" s="130"/>
      <c r="O353" s="412"/>
      <c r="P353" s="412"/>
      <c r="Q353" s="412"/>
      <c r="R353" s="412"/>
      <c r="S353" s="412"/>
      <c r="T353" s="412"/>
      <c r="U353" s="41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21">
        <f t="shared" si="160"/>
        <v>0</v>
      </c>
      <c r="I354" s="421"/>
      <c r="J354" s="130"/>
      <c r="K354" s="131"/>
      <c r="L354" s="129"/>
      <c r="M354" s="109"/>
      <c r="N354" s="130"/>
      <c r="O354" s="412"/>
      <c r="P354" s="412"/>
      <c r="Q354" s="412"/>
      <c r="R354" s="412"/>
      <c r="S354" s="412"/>
      <c r="T354" s="412"/>
      <c r="U354" s="41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21">
        <f t="shared" si="160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5">IF(ISERROR(I355-K355),"",I355-K355)</f>
        <v>0</v>
      </c>
      <c r="N355" s="130">
        <f t="shared" ref="N355:N357" si="166">SUM(O355:U355)</f>
        <v>0</v>
      </c>
      <c r="O355" s="412"/>
      <c r="P355" s="412"/>
      <c r="Q355" s="412"/>
      <c r="R355" s="412"/>
      <c r="S355" s="412"/>
      <c r="T355" s="412"/>
      <c r="U355" s="412"/>
      <c r="V355" s="132">
        <f t="shared" ref="V355:V357" si="167">SUM(X355:AA355)</f>
        <v>0</v>
      </c>
      <c r="W355" s="133" t="str">
        <f t="shared" ref="W355:W357" si="168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21">
        <f t="shared" si="160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5"/>
        <v>0</v>
      </c>
      <c r="N356" s="130">
        <f t="shared" si="166"/>
        <v>0</v>
      </c>
      <c r="O356" s="412"/>
      <c r="P356" s="412"/>
      <c r="Q356" s="412"/>
      <c r="R356" s="412"/>
      <c r="S356" s="412"/>
      <c r="T356" s="412"/>
      <c r="U356" s="412"/>
      <c r="V356" s="132">
        <f t="shared" si="167"/>
        <v>0</v>
      </c>
      <c r="W356" s="133" t="str">
        <f t="shared" si="168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21">
        <f t="shared" si="160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5"/>
        <v>0</v>
      </c>
      <c r="N357" s="130">
        <f t="shared" si="166"/>
        <v>0</v>
      </c>
      <c r="O357" s="412"/>
      <c r="P357" s="412"/>
      <c r="Q357" s="412"/>
      <c r="R357" s="412"/>
      <c r="S357" s="412"/>
      <c r="T357" s="412"/>
      <c r="U357" s="412"/>
      <c r="V357" s="132">
        <f t="shared" si="167"/>
        <v>0</v>
      </c>
      <c r="W357" s="133" t="str">
        <f t="shared" si="168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11" t="s">
        <v>190</v>
      </c>
      <c r="D358" s="108">
        <v>4.8</v>
      </c>
      <c r="E358" s="108"/>
      <c r="F358" s="127"/>
      <c r="G358" s="128"/>
      <c r="H358" s="421">
        <f t="shared" si="160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5"/>
        <v>0</v>
      </c>
      <c r="N358" s="130"/>
      <c r="O358" s="412"/>
      <c r="P358" s="412"/>
      <c r="Q358" s="412"/>
      <c r="R358" s="412"/>
      <c r="S358" s="412"/>
      <c r="T358" s="412"/>
      <c r="U358" s="41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11" t="s">
        <v>187</v>
      </c>
      <c r="D359" s="108">
        <v>4.8</v>
      </c>
      <c r="E359" s="108"/>
      <c r="F359" s="127"/>
      <c r="G359" s="128"/>
      <c r="H359" s="421">
        <f t="shared" si="160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5"/>
        <v>0</v>
      </c>
      <c r="N359" s="130"/>
      <c r="O359" s="412"/>
      <c r="P359" s="412"/>
      <c r="Q359" s="412"/>
      <c r="R359" s="412"/>
      <c r="S359" s="412"/>
      <c r="T359" s="412"/>
      <c r="U359" s="4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11" t="s">
        <v>179</v>
      </c>
      <c r="D360" s="108">
        <v>4.8</v>
      </c>
      <c r="E360" s="108"/>
      <c r="F360" s="127"/>
      <c r="G360" s="128"/>
      <c r="H360" s="421">
        <f t="shared" si="160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5"/>
        <v>0</v>
      </c>
      <c r="N360" s="130"/>
      <c r="O360" s="412"/>
      <c r="P360" s="412"/>
      <c r="Q360" s="412"/>
      <c r="R360" s="412"/>
      <c r="S360" s="412"/>
      <c r="T360" s="412"/>
      <c r="U360" s="4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11" t="s">
        <v>199</v>
      </c>
      <c r="D361" s="108">
        <v>4.8</v>
      </c>
      <c r="E361" s="108"/>
      <c r="F361" s="127"/>
      <c r="G361" s="128"/>
      <c r="H361" s="421">
        <f t="shared" si="160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5"/>
        <v>0</v>
      </c>
      <c r="N361" s="130"/>
      <c r="O361" s="412"/>
      <c r="P361" s="412"/>
      <c r="Q361" s="412"/>
      <c r="R361" s="412"/>
      <c r="S361" s="412"/>
      <c r="T361" s="412"/>
      <c r="U361" s="412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21">
        <f t="shared" si="160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5"/>
        <v>0</v>
      </c>
      <c r="N362" s="130">
        <f t="shared" ref="N362:N363" si="169">SUM(O362:U362)</f>
        <v>0</v>
      </c>
      <c r="O362" s="412"/>
      <c r="P362" s="412"/>
      <c r="Q362" s="412"/>
      <c r="R362" s="412"/>
      <c r="S362" s="412"/>
      <c r="T362" s="412"/>
      <c r="U362" s="412"/>
      <c r="V362" s="132">
        <f t="shared" ref="V362:V363" si="170">SUM(X362:AA362)</f>
        <v>0</v>
      </c>
      <c r="W362" s="133" t="str">
        <f t="shared" ref="W362:W363" si="171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21">
        <f t="shared" si="160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5"/>
        <v>0</v>
      </c>
      <c r="N363" s="130">
        <f t="shared" si="169"/>
        <v>0</v>
      </c>
      <c r="O363" s="412"/>
      <c r="P363" s="412"/>
      <c r="Q363" s="412"/>
      <c r="R363" s="412"/>
      <c r="S363" s="412"/>
      <c r="T363" s="412"/>
      <c r="U363" s="412"/>
      <c r="V363" s="132">
        <f t="shared" si="170"/>
        <v>0</v>
      </c>
      <c r="W363" s="133" t="str">
        <f t="shared" si="171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419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2">SUM(M343:M363)</f>
        <v>0</v>
      </c>
      <c r="N364" s="146">
        <f t="shared" si="172"/>
        <v>0</v>
      </c>
      <c r="O364" s="148">
        <f t="shared" si="172"/>
        <v>0</v>
      </c>
      <c r="P364" s="148">
        <f t="shared" si="172"/>
        <v>0</v>
      </c>
      <c r="Q364" s="148">
        <f t="shared" si="172"/>
        <v>0</v>
      </c>
      <c r="R364" s="148">
        <f t="shared" si="172"/>
        <v>0</v>
      </c>
      <c r="S364" s="148">
        <f t="shared" si="172"/>
        <v>0</v>
      </c>
      <c r="T364" s="148">
        <f t="shared" si="172"/>
        <v>0</v>
      </c>
      <c r="U364" s="148">
        <f t="shared" si="172"/>
        <v>0</v>
      </c>
      <c r="V364" s="149">
        <f t="shared" si="172"/>
        <v>0</v>
      </c>
      <c r="W364" s="133">
        <f t="shared" si="172"/>
        <v>0</v>
      </c>
      <c r="X364" s="149">
        <f t="shared" si="172"/>
        <v>0</v>
      </c>
      <c r="Y364" s="149">
        <f t="shared" si="172"/>
        <v>0</v>
      </c>
      <c r="Z364" s="149">
        <f t="shared" si="172"/>
        <v>0</v>
      </c>
      <c r="AA364" s="149">
        <f t="shared" si="172"/>
        <v>0</v>
      </c>
    </row>
    <row r="365" spans="1:27" ht="20.100000000000001" hidden="1" customHeight="1">
      <c r="A365" s="302">
        <v>30100012</v>
      </c>
      <c r="B365" s="413" t="s">
        <v>206</v>
      </c>
      <c r="C365" s="126" t="s">
        <v>199</v>
      </c>
      <c r="D365" s="108">
        <v>5.03</v>
      </c>
      <c r="E365" s="108"/>
      <c r="F365" s="127"/>
      <c r="G365" s="128"/>
      <c r="H365" s="421">
        <f t="shared" ref="H365:H421" si="173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4">IF(ISERROR(I365-K365),"",I365-K365)</f>
        <v>0</v>
      </c>
      <c r="N365" s="130">
        <f t="shared" ref="N365" si="175">SUM(O365:U365)</f>
        <v>0</v>
      </c>
      <c r="O365" s="416"/>
      <c r="P365" s="416"/>
      <c r="Q365" s="416"/>
      <c r="R365" s="416"/>
      <c r="S365" s="416"/>
      <c r="T365" s="416"/>
      <c r="U365" s="416"/>
      <c r="V365" s="132">
        <f t="shared" ref="V365" si="176">SUM(X365:AA365)</f>
        <v>0</v>
      </c>
      <c r="W365" s="133" t="str">
        <f t="shared" ref="W365" si="177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13" t="s">
        <v>425</v>
      </c>
      <c r="C366" s="187" t="s">
        <v>427</v>
      </c>
      <c r="D366" s="108">
        <v>5.03</v>
      </c>
      <c r="E366" s="108"/>
      <c r="F366" s="127"/>
      <c r="G366" s="128"/>
      <c r="H366" s="421">
        <f t="shared" si="173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16"/>
      <c r="P366" s="416"/>
      <c r="Q366" s="416"/>
      <c r="R366" s="416"/>
      <c r="S366" s="416"/>
      <c r="T366" s="416"/>
      <c r="U366" s="41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13" t="s">
        <v>206</v>
      </c>
      <c r="C367" s="126" t="s">
        <v>186</v>
      </c>
      <c r="D367" s="108">
        <v>5.03</v>
      </c>
      <c r="E367" s="108"/>
      <c r="F367" s="127"/>
      <c r="G367" s="128"/>
      <c r="H367" s="421">
        <f t="shared" si="173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8">IF(ISERROR(I367-K367),"",I367-K367)</f>
        <v>0</v>
      </c>
      <c r="N367" s="130">
        <f t="shared" ref="N367:N369" si="179">SUM(O367:U367)</f>
        <v>0</v>
      </c>
      <c r="O367" s="416"/>
      <c r="P367" s="416"/>
      <c r="Q367" s="416"/>
      <c r="R367" s="416"/>
      <c r="S367" s="416"/>
      <c r="T367" s="416"/>
      <c r="U367" s="416"/>
      <c r="V367" s="132">
        <f t="shared" ref="V367:V369" si="180">SUM(X367:AA367)</f>
        <v>0</v>
      </c>
      <c r="W367" s="133" t="str">
        <f t="shared" ref="W367:W369" si="181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13" t="s">
        <v>206</v>
      </c>
      <c r="C368" s="126" t="s">
        <v>203</v>
      </c>
      <c r="D368" s="108">
        <v>5.03</v>
      </c>
      <c r="E368" s="108"/>
      <c r="F368" s="127"/>
      <c r="G368" s="128"/>
      <c r="H368" s="421">
        <f t="shared" si="173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8"/>
        <v>0</v>
      </c>
      <c r="N368" s="130">
        <f t="shared" si="179"/>
        <v>0</v>
      </c>
      <c r="O368" s="416"/>
      <c r="P368" s="416"/>
      <c r="Q368" s="416"/>
      <c r="R368" s="416"/>
      <c r="S368" s="416"/>
      <c r="T368" s="416"/>
      <c r="U368" s="416"/>
      <c r="V368" s="132">
        <f t="shared" si="180"/>
        <v>0</v>
      </c>
      <c r="W368" s="133" t="str">
        <f t="shared" si="181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13" t="s">
        <v>206</v>
      </c>
      <c r="C369" s="126" t="s">
        <v>207</v>
      </c>
      <c r="D369" s="108">
        <v>5.03</v>
      </c>
      <c r="E369" s="108"/>
      <c r="F369" s="127"/>
      <c r="G369" s="128"/>
      <c r="H369" s="421">
        <f t="shared" si="173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8"/>
        <v>0</v>
      </c>
      <c r="N369" s="130">
        <f t="shared" si="179"/>
        <v>0</v>
      </c>
      <c r="O369" s="416"/>
      <c r="P369" s="416"/>
      <c r="Q369" s="416"/>
      <c r="R369" s="416"/>
      <c r="S369" s="416"/>
      <c r="T369" s="416"/>
      <c r="U369" s="416"/>
      <c r="V369" s="132">
        <f t="shared" si="180"/>
        <v>0</v>
      </c>
      <c r="W369" s="133" t="str">
        <f t="shared" si="181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13" t="s">
        <v>414</v>
      </c>
      <c r="C370" s="187" t="s">
        <v>415</v>
      </c>
      <c r="D370" s="108"/>
      <c r="E370" s="108"/>
      <c r="F370" s="127"/>
      <c r="G370" s="128"/>
      <c r="H370" s="421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8"/>
        <v>0</v>
      </c>
      <c r="N370" s="130"/>
      <c r="O370" s="416"/>
      <c r="P370" s="416"/>
      <c r="Q370" s="416"/>
      <c r="R370" s="416"/>
      <c r="S370" s="416"/>
      <c r="T370" s="416"/>
      <c r="U370" s="416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13" t="s">
        <v>414</v>
      </c>
      <c r="C371" s="187" t="s">
        <v>416</v>
      </c>
      <c r="D371" s="108"/>
      <c r="E371" s="108"/>
      <c r="F371" s="127"/>
      <c r="G371" s="128"/>
      <c r="H371" s="421">
        <f t="shared" si="173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8"/>
        <v>0</v>
      </c>
      <c r="N371" s="130"/>
      <c r="O371" s="416"/>
      <c r="P371" s="416"/>
      <c r="Q371" s="416"/>
      <c r="R371" s="416"/>
      <c r="S371" s="416"/>
      <c r="T371" s="416"/>
      <c r="U371" s="416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13" t="s">
        <v>414</v>
      </c>
      <c r="C372" s="187" t="s">
        <v>61</v>
      </c>
      <c r="D372" s="108"/>
      <c r="E372" s="108"/>
      <c r="F372" s="127"/>
      <c r="G372" s="128"/>
      <c r="H372" s="421">
        <f t="shared" si="173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/>
      <c r="O372" s="416"/>
      <c r="P372" s="416"/>
      <c r="Q372" s="416"/>
      <c r="R372" s="416"/>
      <c r="S372" s="416"/>
      <c r="T372" s="416"/>
      <c r="U372" s="416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13" t="s">
        <v>208</v>
      </c>
      <c r="C373" s="126" t="s">
        <v>179</v>
      </c>
      <c r="D373" s="108">
        <v>5.08</v>
      </c>
      <c r="E373" s="108"/>
      <c r="F373" s="127"/>
      <c r="G373" s="128"/>
      <c r="H373" s="421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8"/>
        <v>0</v>
      </c>
      <c r="N373" s="130">
        <f t="shared" ref="N373:N388" si="182">SUM(O373:U373)</f>
        <v>0</v>
      </c>
      <c r="O373" s="416"/>
      <c r="P373" s="416"/>
      <c r="Q373" s="416"/>
      <c r="R373" s="416"/>
      <c r="S373" s="416"/>
      <c r="T373" s="416"/>
      <c r="U373" s="416"/>
      <c r="V373" s="132">
        <f t="shared" ref="V373:V384" si="183">SUM(X373:AA373)</f>
        <v>0</v>
      </c>
      <c r="W373" s="133" t="str">
        <f t="shared" ref="W373:W384" si="184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13" t="s">
        <v>208</v>
      </c>
      <c r="C374" s="126" t="s">
        <v>204</v>
      </c>
      <c r="D374" s="108">
        <v>5.08</v>
      </c>
      <c r="E374" s="108"/>
      <c r="F374" s="127"/>
      <c r="G374" s="128"/>
      <c r="H374" s="421">
        <f t="shared" si="173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8"/>
        <v>0</v>
      </c>
      <c r="N374" s="130">
        <f t="shared" si="182"/>
        <v>0</v>
      </c>
      <c r="O374" s="416"/>
      <c r="P374" s="416"/>
      <c r="Q374" s="416"/>
      <c r="R374" s="416"/>
      <c r="S374" s="416"/>
      <c r="T374" s="416"/>
      <c r="U374" s="416"/>
      <c r="V374" s="132">
        <f t="shared" si="183"/>
        <v>0</v>
      </c>
      <c r="W374" s="133" t="str">
        <f t="shared" si="184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13" t="s">
        <v>208</v>
      </c>
      <c r="C375" s="126" t="s">
        <v>205</v>
      </c>
      <c r="D375" s="108">
        <v>5.08</v>
      </c>
      <c r="E375" s="108"/>
      <c r="F375" s="127"/>
      <c r="G375" s="128"/>
      <c r="H375" s="421">
        <f t="shared" si="173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8"/>
        <v>0</v>
      </c>
      <c r="N375" s="130">
        <f t="shared" si="182"/>
        <v>0</v>
      </c>
      <c r="O375" s="416"/>
      <c r="P375" s="416"/>
      <c r="Q375" s="416"/>
      <c r="R375" s="416"/>
      <c r="S375" s="416"/>
      <c r="T375" s="416"/>
      <c r="U375" s="416"/>
      <c r="V375" s="132">
        <f t="shared" si="183"/>
        <v>0</v>
      </c>
      <c r="W375" s="133" t="str">
        <f t="shared" si="184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13" t="s">
        <v>208</v>
      </c>
      <c r="C376" s="126" t="s">
        <v>186</v>
      </c>
      <c r="D376" s="108">
        <v>5.08</v>
      </c>
      <c r="E376" s="108"/>
      <c r="F376" s="127"/>
      <c r="G376" s="128"/>
      <c r="H376" s="421">
        <f t="shared" si="173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8"/>
        <v>0</v>
      </c>
      <c r="N376" s="130">
        <f t="shared" si="182"/>
        <v>0</v>
      </c>
      <c r="O376" s="416"/>
      <c r="P376" s="416"/>
      <c r="Q376" s="416"/>
      <c r="R376" s="416"/>
      <c r="S376" s="416"/>
      <c r="T376" s="416"/>
      <c r="U376" s="416"/>
      <c r="V376" s="132">
        <f t="shared" si="183"/>
        <v>0</v>
      </c>
      <c r="W376" s="133" t="str">
        <f t="shared" si="184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13" t="s">
        <v>208</v>
      </c>
      <c r="C377" s="126" t="s">
        <v>203</v>
      </c>
      <c r="D377" s="108">
        <v>5.08</v>
      </c>
      <c r="E377" s="108"/>
      <c r="F377" s="127"/>
      <c r="G377" s="128"/>
      <c r="H377" s="421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si="182"/>
        <v>0</v>
      </c>
      <c r="O377" s="416"/>
      <c r="P377" s="416"/>
      <c r="Q377" s="416"/>
      <c r="R377" s="416"/>
      <c r="S377" s="416"/>
      <c r="T377" s="416"/>
      <c r="U377" s="416"/>
      <c r="V377" s="132">
        <f t="shared" si="183"/>
        <v>0</v>
      </c>
      <c r="W377" s="133" t="str">
        <f t="shared" si="184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13" t="s">
        <v>208</v>
      </c>
      <c r="C378" s="126" t="s">
        <v>199</v>
      </c>
      <c r="D378" s="108">
        <v>5.08</v>
      </c>
      <c r="E378" s="108"/>
      <c r="F378" s="127"/>
      <c r="G378" s="128"/>
      <c r="H378" s="421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2"/>
      <c r="P378" s="412"/>
      <c r="Q378" s="412"/>
      <c r="R378" s="412"/>
      <c r="S378" s="412"/>
      <c r="T378" s="412"/>
      <c r="U378" s="412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13" t="s">
        <v>208</v>
      </c>
      <c r="C379" s="126" t="s">
        <v>187</v>
      </c>
      <c r="D379" s="108">
        <v>5.08</v>
      </c>
      <c r="E379" s="108"/>
      <c r="F379" s="127"/>
      <c r="G379" s="128"/>
      <c r="H379" s="421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6"/>
      <c r="P379" s="416"/>
      <c r="Q379" s="416"/>
      <c r="R379" s="416"/>
      <c r="S379" s="416"/>
      <c r="T379" s="416"/>
      <c r="U379" s="416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13" t="s">
        <v>208</v>
      </c>
      <c r="C380" s="126" t="s">
        <v>207</v>
      </c>
      <c r="D380" s="108">
        <v>5.08</v>
      </c>
      <c r="E380" s="108"/>
      <c r="F380" s="127"/>
      <c r="G380" s="128"/>
      <c r="H380" s="421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2"/>
      <c r="P380" s="412"/>
      <c r="Q380" s="412"/>
      <c r="R380" s="412"/>
      <c r="S380" s="412"/>
      <c r="T380" s="412"/>
      <c r="U380" s="412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13" t="s">
        <v>209</v>
      </c>
      <c r="C381" s="126" t="s">
        <v>194</v>
      </c>
      <c r="D381" s="108">
        <v>5.03</v>
      </c>
      <c r="E381" s="108"/>
      <c r="F381" s="127"/>
      <c r="G381" s="128"/>
      <c r="H381" s="421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8"/>
        <v>0</v>
      </c>
      <c r="N381" s="130">
        <f t="shared" si="182"/>
        <v>0</v>
      </c>
      <c r="O381" s="416"/>
      <c r="P381" s="416"/>
      <c r="Q381" s="416"/>
      <c r="R381" s="416"/>
      <c r="S381" s="416"/>
      <c r="T381" s="416"/>
      <c r="U381" s="416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13" t="s">
        <v>209</v>
      </c>
      <c r="C382" s="126" t="s">
        <v>179</v>
      </c>
      <c r="D382" s="108">
        <v>5.03</v>
      </c>
      <c r="E382" s="108"/>
      <c r="F382" s="127"/>
      <c r="G382" s="128"/>
      <c r="H382" s="421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8"/>
        <v>0</v>
      </c>
      <c r="N382" s="130">
        <f t="shared" si="182"/>
        <v>0</v>
      </c>
      <c r="O382" s="416"/>
      <c r="P382" s="416"/>
      <c r="Q382" s="416"/>
      <c r="R382" s="416"/>
      <c r="S382" s="416"/>
      <c r="T382" s="416"/>
      <c r="U382" s="416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13" t="s">
        <v>209</v>
      </c>
      <c r="C383" s="126" t="s">
        <v>195</v>
      </c>
      <c r="D383" s="108">
        <v>5.03</v>
      </c>
      <c r="E383" s="108"/>
      <c r="F383" s="127"/>
      <c r="G383" s="128"/>
      <c r="H383" s="421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8"/>
        <v>0</v>
      </c>
      <c r="N383" s="130">
        <f t="shared" si="182"/>
        <v>0</v>
      </c>
      <c r="O383" s="416"/>
      <c r="P383" s="416"/>
      <c r="Q383" s="416"/>
      <c r="R383" s="416"/>
      <c r="S383" s="416"/>
      <c r="T383" s="416"/>
      <c r="U383" s="416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13" t="s">
        <v>209</v>
      </c>
      <c r="C384" s="126" t="s">
        <v>204</v>
      </c>
      <c r="D384" s="108">
        <v>5.03</v>
      </c>
      <c r="E384" s="108"/>
      <c r="F384" s="127"/>
      <c r="G384" s="128"/>
      <c r="H384" s="421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8"/>
        <v>0</v>
      </c>
      <c r="N384" s="130">
        <f t="shared" si="182"/>
        <v>0</v>
      </c>
      <c r="O384" s="416"/>
      <c r="P384" s="416"/>
      <c r="Q384" s="416"/>
      <c r="R384" s="416"/>
      <c r="S384" s="416"/>
      <c r="T384" s="416"/>
      <c r="U384" s="416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13" t="s">
        <v>382</v>
      </c>
      <c r="C385" s="187" t="s">
        <v>383</v>
      </c>
      <c r="D385" s="108">
        <v>5.03</v>
      </c>
      <c r="E385" s="108"/>
      <c r="F385" s="127"/>
      <c r="G385" s="128"/>
      <c r="H385" s="421">
        <f t="shared" si="173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8"/>
        <v>0</v>
      </c>
      <c r="N385" s="130">
        <f t="shared" si="182"/>
        <v>0</v>
      </c>
      <c r="O385" s="416"/>
      <c r="P385" s="416"/>
      <c r="Q385" s="416"/>
      <c r="R385" s="416"/>
      <c r="S385" s="416"/>
      <c r="T385" s="416"/>
      <c r="U385" s="416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13" t="s">
        <v>382</v>
      </c>
      <c r="C386" s="187" t="s">
        <v>384</v>
      </c>
      <c r="D386" s="108">
        <v>5.03</v>
      </c>
      <c r="E386" s="108"/>
      <c r="F386" s="127"/>
      <c r="G386" s="128"/>
      <c r="H386" s="421">
        <f t="shared" si="173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8"/>
        <v>0</v>
      </c>
      <c r="N386" s="130">
        <f t="shared" si="182"/>
        <v>0</v>
      </c>
      <c r="O386" s="416"/>
      <c r="P386" s="416"/>
      <c r="Q386" s="416"/>
      <c r="R386" s="416"/>
      <c r="S386" s="416"/>
      <c r="T386" s="416"/>
      <c r="U386" s="416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13" t="s">
        <v>382</v>
      </c>
      <c r="C387" s="187" t="s">
        <v>389</v>
      </c>
      <c r="D387" s="108">
        <v>5.03</v>
      </c>
      <c r="E387" s="108"/>
      <c r="F387" s="127"/>
      <c r="G387" s="128"/>
      <c r="H387" s="421">
        <f t="shared" si="173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8"/>
        <v>0</v>
      </c>
      <c r="N387" s="130">
        <f t="shared" si="182"/>
        <v>0</v>
      </c>
      <c r="O387" s="416"/>
      <c r="P387" s="416"/>
      <c r="Q387" s="416"/>
      <c r="R387" s="416"/>
      <c r="S387" s="416"/>
      <c r="T387" s="416"/>
      <c r="U387" s="416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13" t="s">
        <v>382</v>
      </c>
      <c r="C388" s="187" t="s">
        <v>391</v>
      </c>
      <c r="D388" s="108">
        <v>5.03</v>
      </c>
      <c r="E388" s="108"/>
      <c r="F388" s="127"/>
      <c r="G388" s="128"/>
      <c r="H388" s="421">
        <f t="shared" si="173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8"/>
        <v>0</v>
      </c>
      <c r="N388" s="130">
        <f t="shared" si="182"/>
        <v>0</v>
      </c>
      <c r="O388" s="416"/>
      <c r="P388" s="416"/>
      <c r="Q388" s="416"/>
      <c r="R388" s="416"/>
      <c r="S388" s="416"/>
      <c r="T388" s="416"/>
      <c r="U388" s="416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13" t="s">
        <v>418</v>
      </c>
      <c r="C389" s="187" t="s">
        <v>364</v>
      </c>
      <c r="D389" s="108">
        <v>5.03</v>
      </c>
      <c r="E389" s="108"/>
      <c r="F389" s="127"/>
      <c r="G389" s="128"/>
      <c r="H389" s="421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8"/>
        <v>0</v>
      </c>
      <c r="N389" s="130"/>
      <c r="O389" s="416"/>
      <c r="P389" s="416"/>
      <c r="Q389" s="416"/>
      <c r="R389" s="416"/>
      <c r="S389" s="416"/>
      <c r="T389" s="416"/>
      <c r="U389" s="416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13" t="s">
        <v>418</v>
      </c>
      <c r="C390" s="187" t="s">
        <v>365</v>
      </c>
      <c r="D390" s="108">
        <v>5.03</v>
      </c>
      <c r="E390" s="108"/>
      <c r="F390" s="127"/>
      <c r="G390" s="128"/>
      <c r="H390" s="421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8"/>
        <v>0</v>
      </c>
      <c r="N390" s="130"/>
      <c r="O390" s="416"/>
      <c r="P390" s="416"/>
      <c r="Q390" s="416"/>
      <c r="R390" s="416"/>
      <c r="S390" s="416"/>
      <c r="T390" s="416"/>
      <c r="U390" s="416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13" t="s">
        <v>418</v>
      </c>
      <c r="C391" s="187" t="s">
        <v>366</v>
      </c>
      <c r="D391" s="108">
        <v>5.03</v>
      </c>
      <c r="E391" s="108"/>
      <c r="F391" s="127"/>
      <c r="G391" s="128"/>
      <c r="H391" s="421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8"/>
        <v>0</v>
      </c>
      <c r="N391" s="130"/>
      <c r="O391" s="416"/>
      <c r="P391" s="416"/>
      <c r="Q391" s="416"/>
      <c r="R391" s="416"/>
      <c r="S391" s="416"/>
      <c r="T391" s="416"/>
      <c r="U391" s="41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13" t="s">
        <v>418</v>
      </c>
      <c r="C392" s="187" t="s">
        <v>367</v>
      </c>
      <c r="D392" s="108">
        <v>5.03</v>
      </c>
      <c r="E392" s="108"/>
      <c r="F392" s="127"/>
      <c r="G392" s="128"/>
      <c r="H392" s="421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8"/>
        <v>0</v>
      </c>
      <c r="N392" s="130"/>
      <c r="O392" s="416"/>
      <c r="P392" s="416"/>
      <c r="Q392" s="416"/>
      <c r="R392" s="416"/>
      <c r="S392" s="416"/>
      <c r="T392" s="416"/>
      <c r="U392" s="41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21">
        <f t="shared" si="173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8"/>
        <v>0</v>
      </c>
      <c r="N393" s="130">
        <f t="shared" ref="N393:N402" si="185">SUM(O393:U393)</f>
        <v>0</v>
      </c>
      <c r="O393" s="412"/>
      <c r="P393" s="412"/>
      <c r="Q393" s="412"/>
      <c r="R393" s="412"/>
      <c r="S393" s="412"/>
      <c r="T393" s="412"/>
      <c r="U393" s="412"/>
      <c r="V393" s="132">
        <f t="shared" ref="V393:V402" si="186">SUM(X393:AA393)</f>
        <v>0</v>
      </c>
      <c r="W393" s="133" t="str">
        <f t="shared" ref="W393:W402" si="187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21">
        <f t="shared" si="173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8"/>
        <v>0</v>
      </c>
      <c r="N394" s="130">
        <f t="shared" si="185"/>
        <v>0</v>
      </c>
      <c r="O394" s="412"/>
      <c r="P394" s="412"/>
      <c r="Q394" s="412"/>
      <c r="R394" s="412"/>
      <c r="S394" s="412"/>
      <c r="T394" s="412"/>
      <c r="U394" s="412"/>
      <c r="V394" s="132">
        <f t="shared" si="186"/>
        <v>0</v>
      </c>
      <c r="W394" s="133" t="str">
        <f t="shared" si="187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21">
        <f t="shared" si="173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8"/>
        <v>0</v>
      </c>
      <c r="N395" s="130">
        <f t="shared" si="185"/>
        <v>0</v>
      </c>
      <c r="O395" s="412"/>
      <c r="P395" s="412"/>
      <c r="Q395" s="412"/>
      <c r="R395" s="412"/>
      <c r="S395" s="412"/>
      <c r="T395" s="412"/>
      <c r="U395" s="412"/>
      <c r="V395" s="132">
        <f t="shared" si="186"/>
        <v>0</v>
      </c>
      <c r="W395" s="133" t="str">
        <f t="shared" si="187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21">
        <f t="shared" si="173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8"/>
        <v>0</v>
      </c>
      <c r="N396" s="130">
        <f t="shared" si="185"/>
        <v>0</v>
      </c>
      <c r="O396" s="412"/>
      <c r="P396" s="412"/>
      <c r="Q396" s="412"/>
      <c r="R396" s="412"/>
      <c r="S396" s="412"/>
      <c r="T396" s="412"/>
      <c r="U396" s="412"/>
      <c r="V396" s="132">
        <f t="shared" si="186"/>
        <v>0</v>
      </c>
      <c r="W396" s="133" t="str">
        <f t="shared" si="187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21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8"/>
        <v>0</v>
      </c>
      <c r="N397" s="130">
        <f t="shared" si="185"/>
        <v>0</v>
      </c>
      <c r="O397" s="412"/>
      <c r="P397" s="412"/>
      <c r="Q397" s="412"/>
      <c r="R397" s="412"/>
      <c r="S397" s="412"/>
      <c r="T397" s="412"/>
      <c r="U397" s="412"/>
      <c r="V397" s="132">
        <f t="shared" si="186"/>
        <v>0</v>
      </c>
      <c r="W397" s="133" t="str">
        <f t="shared" si="187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21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8"/>
        <v>0</v>
      </c>
      <c r="N398" s="130">
        <f t="shared" si="185"/>
        <v>0</v>
      </c>
      <c r="O398" s="412"/>
      <c r="P398" s="412"/>
      <c r="Q398" s="412"/>
      <c r="R398" s="412"/>
      <c r="S398" s="412"/>
      <c r="T398" s="412"/>
      <c r="U398" s="412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21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8"/>
        <v>0</v>
      </c>
      <c r="N399" s="130">
        <f t="shared" si="185"/>
        <v>0</v>
      </c>
      <c r="O399" s="412"/>
      <c r="P399" s="412"/>
      <c r="Q399" s="412"/>
      <c r="R399" s="412"/>
      <c r="S399" s="412"/>
      <c r="T399" s="412"/>
      <c r="U399" s="412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21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2"/>
      <c r="P400" s="412"/>
      <c r="Q400" s="412"/>
      <c r="R400" s="412"/>
      <c r="S400" s="412"/>
      <c r="T400" s="412"/>
      <c r="U400" s="412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21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2"/>
      <c r="P401" s="412"/>
      <c r="Q401" s="412"/>
      <c r="R401" s="412"/>
      <c r="S401" s="412"/>
      <c r="T401" s="412"/>
      <c r="U401" s="412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21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2"/>
      <c r="P402" s="412"/>
      <c r="Q402" s="412"/>
      <c r="R402" s="412"/>
      <c r="S402" s="412"/>
      <c r="T402" s="412"/>
      <c r="U402" s="412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21">
        <f t="shared" si="173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12"/>
      <c r="P403" s="412"/>
      <c r="Q403" s="412"/>
      <c r="R403" s="412"/>
      <c r="S403" s="412"/>
      <c r="T403" s="412"/>
      <c r="U403" s="412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21">
        <f t="shared" si="173"/>
        <v>0</v>
      </c>
      <c r="I404" s="129"/>
      <c r="J404" s="130"/>
      <c r="K404" s="131"/>
      <c r="L404" s="129">
        <v>50</v>
      </c>
      <c r="M404" s="109"/>
      <c r="N404" s="130"/>
      <c r="O404" s="412"/>
      <c r="P404" s="412"/>
      <c r="Q404" s="412"/>
      <c r="R404" s="412"/>
      <c r="S404" s="412"/>
      <c r="T404" s="412"/>
      <c r="U404" s="412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21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8">IF(ISERROR(I405-K405),"",I405-K405)</f>
        <v>0</v>
      </c>
      <c r="N405" s="130">
        <f t="shared" ref="N405:N406" si="189">SUM(O405:U405)</f>
        <v>0</v>
      </c>
      <c r="O405" s="412"/>
      <c r="P405" s="412"/>
      <c r="Q405" s="412"/>
      <c r="R405" s="412"/>
      <c r="S405" s="412"/>
      <c r="T405" s="412"/>
      <c r="U405" s="412"/>
      <c r="V405" s="132">
        <f t="shared" ref="V405:V406" si="190">SUM(X405:AA405)</f>
        <v>0</v>
      </c>
      <c r="W405" s="133" t="str">
        <f t="shared" ref="W405:W406" si="191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21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8"/>
        <v>0</v>
      </c>
      <c r="N406" s="130">
        <f t="shared" si="189"/>
        <v>0</v>
      </c>
      <c r="O406" s="412"/>
      <c r="P406" s="412"/>
      <c r="Q406" s="412"/>
      <c r="R406" s="412"/>
      <c r="S406" s="412"/>
      <c r="T406" s="412"/>
      <c r="U406" s="412"/>
      <c r="V406" s="132">
        <f t="shared" si="190"/>
        <v>0</v>
      </c>
      <c r="W406" s="133" t="str">
        <f t="shared" si="191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21">
        <f t="shared" si="173"/>
        <v>0</v>
      </c>
      <c r="I407" s="129"/>
      <c r="J407" s="130"/>
      <c r="K407" s="131"/>
      <c r="L407" s="129"/>
      <c r="M407" s="109"/>
      <c r="N407" s="130"/>
      <c r="O407" s="412"/>
      <c r="P407" s="412"/>
      <c r="Q407" s="412"/>
      <c r="R407" s="412"/>
      <c r="S407" s="412"/>
      <c r="T407" s="412"/>
      <c r="U407" s="41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21">
        <f t="shared" si="173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2">IF(ISERROR(I408-K408),"",I408-K408)</f>
        <v/>
      </c>
      <c r="N408" s="130">
        <f t="shared" ref="N408:N411" si="193">SUM(O408:U408)</f>
        <v>0</v>
      </c>
      <c r="O408" s="412"/>
      <c r="P408" s="412"/>
      <c r="Q408" s="412"/>
      <c r="R408" s="412"/>
      <c r="S408" s="412"/>
      <c r="T408" s="412"/>
      <c r="U408" s="412"/>
      <c r="V408" s="132">
        <f t="shared" ref="V408:V411" si="194">SUM(X408:AA408)</f>
        <v>0</v>
      </c>
      <c r="W408" s="133" t="str">
        <f t="shared" ref="W408:W411" si="195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21">
        <f t="shared" si="173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2"/>
        <v/>
      </c>
      <c r="N409" s="130">
        <f t="shared" si="193"/>
        <v>0</v>
      </c>
      <c r="O409" s="412"/>
      <c r="P409" s="412"/>
      <c r="Q409" s="412"/>
      <c r="R409" s="412"/>
      <c r="S409" s="412"/>
      <c r="T409" s="412"/>
      <c r="U409" s="412"/>
      <c r="V409" s="132">
        <f t="shared" si="194"/>
        <v>0</v>
      </c>
      <c r="W409" s="133" t="str">
        <f t="shared" si="195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21">
        <f t="shared" si="173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2"/>
        <v/>
      </c>
      <c r="N410" s="130">
        <f t="shared" si="193"/>
        <v>0</v>
      </c>
      <c r="O410" s="412"/>
      <c r="P410" s="412"/>
      <c r="Q410" s="412"/>
      <c r="R410" s="412"/>
      <c r="S410" s="412"/>
      <c r="T410" s="412"/>
      <c r="U410" s="412"/>
      <c r="V410" s="132">
        <f t="shared" si="194"/>
        <v>0</v>
      </c>
      <c r="W410" s="133" t="str">
        <f t="shared" si="195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21">
        <f t="shared" si="173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2"/>
        <v/>
      </c>
      <c r="N411" s="130">
        <f t="shared" si="193"/>
        <v>0</v>
      </c>
      <c r="O411" s="412"/>
      <c r="P411" s="412"/>
      <c r="Q411" s="412"/>
      <c r="R411" s="412"/>
      <c r="S411" s="412"/>
      <c r="T411" s="412"/>
      <c r="U411" s="412"/>
      <c r="V411" s="132">
        <f t="shared" si="194"/>
        <v>0</v>
      </c>
      <c r="W411" s="133" t="str">
        <f t="shared" si="195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21">
        <f t="shared" si="173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2"/>
        <v>0</v>
      </c>
      <c r="N412" s="130"/>
      <c r="O412" s="412"/>
      <c r="P412" s="412"/>
      <c r="Q412" s="412"/>
      <c r="R412" s="412"/>
      <c r="S412" s="412"/>
      <c r="T412" s="412"/>
      <c r="U412" s="412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21">
        <f t="shared" si="173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2"/>
        <v>0</v>
      </c>
      <c r="N413" s="130"/>
      <c r="O413" s="412"/>
      <c r="P413" s="412"/>
      <c r="Q413" s="412"/>
      <c r="R413" s="412"/>
      <c r="S413" s="412"/>
      <c r="T413" s="412"/>
      <c r="U413" s="4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21">
        <f t="shared" si="173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2"/>
        <v>0</v>
      </c>
      <c r="N414" s="130"/>
      <c r="O414" s="412"/>
      <c r="P414" s="412"/>
      <c r="Q414" s="412"/>
      <c r="R414" s="412"/>
      <c r="S414" s="412"/>
      <c r="T414" s="412"/>
      <c r="U414" s="412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21">
        <f t="shared" si="173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2"/>
        <v>0</v>
      </c>
      <c r="N415" s="130"/>
      <c r="O415" s="412"/>
      <c r="P415" s="412"/>
      <c r="Q415" s="412"/>
      <c r="R415" s="412"/>
      <c r="S415" s="412"/>
      <c r="T415" s="412"/>
      <c r="U415" s="412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21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2"/>
        <v>0</v>
      </c>
      <c r="N416" s="130"/>
      <c r="O416" s="412"/>
      <c r="P416" s="412"/>
      <c r="Q416" s="412"/>
      <c r="R416" s="412"/>
      <c r="S416" s="412"/>
      <c r="T416" s="412"/>
      <c r="U416" s="41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21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2"/>
        <v>0</v>
      </c>
      <c r="N417" s="130"/>
      <c r="O417" s="412"/>
      <c r="P417" s="412"/>
      <c r="Q417" s="412"/>
      <c r="R417" s="412"/>
      <c r="S417" s="412"/>
      <c r="T417" s="412"/>
      <c r="U417" s="41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21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2"/>
        <v>0</v>
      </c>
      <c r="N418" s="130"/>
      <c r="O418" s="412"/>
      <c r="P418" s="412"/>
      <c r="Q418" s="412"/>
      <c r="R418" s="412"/>
      <c r="S418" s="412"/>
      <c r="T418" s="412"/>
      <c r="U418" s="4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21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2"/>
        <v>0</v>
      </c>
      <c r="N419" s="130"/>
      <c r="O419" s="412"/>
      <c r="P419" s="412"/>
      <c r="Q419" s="412"/>
      <c r="R419" s="412"/>
      <c r="S419" s="412"/>
      <c r="T419" s="412"/>
      <c r="U419" s="4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21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2"/>
      <c r="P420" s="412"/>
      <c r="Q420" s="412"/>
      <c r="R420" s="412"/>
      <c r="S420" s="412"/>
      <c r="T420" s="412"/>
      <c r="U420" s="4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21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2"/>
      <c r="P421" s="412"/>
      <c r="Q421" s="412"/>
      <c r="R421" s="412"/>
      <c r="S421" s="412"/>
      <c r="T421" s="412"/>
      <c r="U421" s="4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419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6">SUM(M365:M421)</f>
        <v>0</v>
      </c>
      <c r="N422" s="146">
        <f t="shared" si="196"/>
        <v>0</v>
      </c>
      <c r="O422" s="148">
        <f t="shared" si="196"/>
        <v>0</v>
      </c>
      <c r="P422" s="148">
        <f t="shared" si="196"/>
        <v>0</v>
      </c>
      <c r="Q422" s="148">
        <f t="shared" si="196"/>
        <v>0</v>
      </c>
      <c r="R422" s="148">
        <f t="shared" si="196"/>
        <v>0</v>
      </c>
      <c r="S422" s="148">
        <f t="shared" si="196"/>
        <v>0</v>
      </c>
      <c r="T422" s="148">
        <f t="shared" si="196"/>
        <v>0</v>
      </c>
      <c r="U422" s="148">
        <f t="shared" si="196"/>
        <v>0</v>
      </c>
      <c r="V422" s="149">
        <f t="shared" si="196"/>
        <v>0</v>
      </c>
      <c r="W422" s="133" t="str">
        <f t="shared" ref="W422:W429" si="197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13" t="s">
        <v>217</v>
      </c>
      <c r="C423" s="126" t="s">
        <v>179</v>
      </c>
      <c r="D423" s="108">
        <v>5.03</v>
      </c>
      <c r="E423" s="108"/>
      <c r="F423" s="127"/>
      <c r="G423" s="128"/>
      <c r="H423" s="421">
        <f t="shared" ref="H423:H456" si="198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9">IF(ISERROR(I423-K423),"",I423-K423)</f>
        <v>0</v>
      </c>
      <c r="N423" s="130">
        <f t="shared" ref="N423:N430" si="200">SUM(O423:U423)</f>
        <v>0</v>
      </c>
      <c r="O423" s="412"/>
      <c r="P423" s="412"/>
      <c r="Q423" s="412"/>
      <c r="R423" s="412"/>
      <c r="S423" s="412"/>
      <c r="T423" s="412"/>
      <c r="U423" s="412"/>
      <c r="V423" s="132">
        <f t="shared" ref="V423:V429" si="201">SUM(X423:AA423)</f>
        <v>0</v>
      </c>
      <c r="W423" s="133" t="str">
        <f t="shared" si="197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13" t="s">
        <v>217</v>
      </c>
      <c r="C424" s="126" t="s">
        <v>186</v>
      </c>
      <c r="D424" s="108">
        <v>5.03</v>
      </c>
      <c r="E424" s="108"/>
      <c r="F424" s="127"/>
      <c r="G424" s="128"/>
      <c r="H424" s="421">
        <f t="shared" si="198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9"/>
        <v>0</v>
      </c>
      <c r="N424" s="130">
        <f t="shared" si="200"/>
        <v>0</v>
      </c>
      <c r="O424" s="412"/>
      <c r="P424" s="412"/>
      <c r="Q424" s="412"/>
      <c r="R424" s="412"/>
      <c r="S424" s="412"/>
      <c r="T424" s="412"/>
      <c r="U424" s="412"/>
      <c r="V424" s="132">
        <f t="shared" si="201"/>
        <v>0</v>
      </c>
      <c r="W424" s="133" t="str">
        <f t="shared" si="197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13" t="s">
        <v>217</v>
      </c>
      <c r="C425" s="126" t="s">
        <v>204</v>
      </c>
      <c r="D425" s="108">
        <v>5.03</v>
      </c>
      <c r="E425" s="108"/>
      <c r="F425" s="127"/>
      <c r="G425" s="128"/>
      <c r="H425" s="421">
        <f t="shared" si="198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9"/>
        <v>0</v>
      </c>
      <c r="N425" s="130">
        <f t="shared" si="200"/>
        <v>0</v>
      </c>
      <c r="O425" s="412"/>
      <c r="P425" s="412"/>
      <c r="Q425" s="412"/>
      <c r="R425" s="412"/>
      <c r="S425" s="412"/>
      <c r="T425" s="412"/>
      <c r="U425" s="412"/>
      <c r="V425" s="132">
        <f t="shared" si="201"/>
        <v>0</v>
      </c>
      <c r="W425" s="133" t="str">
        <f t="shared" si="197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108+108+79+103</f>
        <v>398</v>
      </c>
      <c r="H426" s="421">
        <f t="shared" si="198"/>
        <v>2001.94</v>
      </c>
      <c r="I426" s="129">
        <f>9*2+8+3.5+3.5+4.5+3</f>
        <v>40.5</v>
      </c>
      <c r="J426" s="130">
        <f t="array" ref="J426">IF(ISERROR(G426/I426),"",G426/I426)</f>
        <v>9.8271604938271597</v>
      </c>
      <c r="K426" s="131">
        <f t="array" ref="K426">IF(ISERROR(G426/L426),"",G426/L426)</f>
        <v>42.795698924731177</v>
      </c>
      <c r="L426" s="129">
        <v>9.3000000000000007</v>
      </c>
      <c r="M426" s="109">
        <f t="shared" si="199"/>
        <v>-2.2956989247311768</v>
      </c>
      <c r="N426" s="130">
        <f t="shared" si="200"/>
        <v>0</v>
      </c>
      <c r="O426" s="412"/>
      <c r="P426" s="412"/>
      <c r="Q426" s="412"/>
      <c r="R426" s="412"/>
      <c r="S426" s="412"/>
      <c r="T426" s="412"/>
      <c r="U426" s="412"/>
      <c r="V426" s="132">
        <f t="shared" si="201"/>
        <v>0</v>
      </c>
      <c r="W426" s="133">
        <f t="shared" si="197"/>
        <v>0</v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21">
        <f t="shared" si="198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9"/>
        <v>0</v>
      </c>
      <c r="N427" s="130">
        <f t="shared" si="200"/>
        <v>0</v>
      </c>
      <c r="O427" s="412"/>
      <c r="P427" s="412"/>
      <c r="Q427" s="412"/>
      <c r="R427" s="412"/>
      <c r="S427" s="412"/>
      <c r="T427" s="412"/>
      <c r="U427" s="412"/>
      <c r="V427" s="132">
        <f t="shared" si="201"/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113+118</f>
        <v>231</v>
      </c>
      <c r="H428" s="421">
        <f t="shared" si="198"/>
        <v>1161.93</v>
      </c>
      <c r="I428" s="129">
        <f>9.5+9</f>
        <v>18.5</v>
      </c>
      <c r="J428" s="130">
        <f t="array" ref="J428">IF(ISERROR(G428/I428),"",G428/I428)</f>
        <v>12.486486486486486</v>
      </c>
      <c r="K428" s="131">
        <f t="array" ref="K428">IF(ISERROR(G428/L428),"",G428/L428)</f>
        <v>24.838709677419352</v>
      </c>
      <c r="L428" s="129">
        <v>9.3000000000000007</v>
      </c>
      <c r="M428" s="109">
        <f t="shared" si="199"/>
        <v>-6.3387096774193523</v>
      </c>
      <c r="N428" s="130">
        <f t="shared" si="200"/>
        <v>0</v>
      </c>
      <c r="O428" s="412"/>
      <c r="P428" s="412"/>
      <c r="Q428" s="412"/>
      <c r="R428" s="412"/>
      <c r="S428" s="412"/>
      <c r="T428" s="412"/>
      <c r="U428" s="412"/>
      <c r="V428" s="132">
        <f t="shared" si="201"/>
        <v>0</v>
      </c>
      <c r="W428" s="133">
        <f t="shared" si="197"/>
        <v>0</v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>
        <v>42708</v>
      </c>
      <c r="G429" s="128">
        <f>63+50+20+38+111+3-3</f>
        <v>282</v>
      </c>
      <c r="H429" s="421">
        <f t="shared" si="198"/>
        <v>1418.46</v>
      </c>
      <c r="I429" s="129">
        <f>4.5+4+5+5.5</f>
        <v>19</v>
      </c>
      <c r="J429" s="130">
        <f t="array" ref="J429">IF(ISERROR(G429/I429),"",G429/I429)</f>
        <v>14.842105263157896</v>
      </c>
      <c r="K429" s="131">
        <f t="array" ref="K429">IF(ISERROR(G429/L429),"",G429/L429)</f>
        <v>30.322580645161288</v>
      </c>
      <c r="L429" s="129">
        <v>9.3000000000000007</v>
      </c>
      <c r="M429" s="109">
        <f t="shared" si="199"/>
        <v>-11.322580645161288</v>
      </c>
      <c r="N429" s="130">
        <f t="shared" si="200"/>
        <v>0</v>
      </c>
      <c r="O429" s="412"/>
      <c r="P429" s="412"/>
      <c r="Q429" s="412"/>
      <c r="R429" s="412"/>
      <c r="S429" s="412"/>
      <c r="T429" s="412"/>
      <c r="U429" s="412"/>
      <c r="V429" s="132">
        <f t="shared" si="201"/>
        <v>0</v>
      </c>
      <c r="W429" s="133">
        <f t="shared" si="197"/>
        <v>0</v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21">
        <f t="shared" si="198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9"/>
        <v>0</v>
      </c>
      <c r="N430" s="130">
        <f t="shared" si="200"/>
        <v>0</v>
      </c>
      <c r="O430" s="412"/>
      <c r="P430" s="412"/>
      <c r="Q430" s="412"/>
      <c r="R430" s="412"/>
      <c r="S430" s="412"/>
      <c r="T430" s="412"/>
      <c r="U430" s="412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21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12"/>
      <c r="P431" s="412"/>
      <c r="Q431" s="412"/>
      <c r="R431" s="412"/>
      <c r="S431" s="412"/>
      <c r="T431" s="412"/>
      <c r="U431" s="412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21">
        <f t="shared" si="198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12"/>
      <c r="P432" s="412"/>
      <c r="Q432" s="412"/>
      <c r="R432" s="412"/>
      <c r="S432" s="412"/>
      <c r="T432" s="412"/>
      <c r="U432" s="412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21">
        <f t="shared" si="198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12"/>
      <c r="P433" s="412"/>
      <c r="Q433" s="412"/>
      <c r="R433" s="412"/>
      <c r="S433" s="412"/>
      <c r="T433" s="412"/>
      <c r="U433" s="412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21">
        <f t="shared" si="198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12"/>
      <c r="P434" s="412"/>
      <c r="Q434" s="412"/>
      <c r="R434" s="412"/>
      <c r="S434" s="412"/>
      <c r="T434" s="412"/>
      <c r="U434" s="412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21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2">IF(ISERROR(I435-K435),"",I435-K435)</f>
        <v>0</v>
      </c>
      <c r="N435" s="130">
        <f t="shared" ref="N435:N450" si="203">SUM(O435:U435)</f>
        <v>0</v>
      </c>
      <c r="O435" s="412"/>
      <c r="P435" s="412"/>
      <c r="Q435" s="412"/>
      <c r="R435" s="412"/>
      <c r="S435" s="412"/>
      <c r="T435" s="412"/>
      <c r="U435" s="412"/>
      <c r="V435" s="132">
        <f t="shared" ref="V435:V438" si="204">SUM(X435:AA435)</f>
        <v>0</v>
      </c>
      <c r="W435" s="133" t="str">
        <f t="shared" ref="W435:W442" si="205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21">
        <f t="shared" si="198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2"/>
        <v/>
      </c>
      <c r="N436" s="130">
        <f t="shared" si="203"/>
        <v>0</v>
      </c>
      <c r="O436" s="412"/>
      <c r="P436" s="412"/>
      <c r="Q436" s="412"/>
      <c r="R436" s="412"/>
      <c r="S436" s="412"/>
      <c r="T436" s="412"/>
      <c r="U436" s="412"/>
      <c r="V436" s="132">
        <f t="shared" si="204"/>
        <v>0</v>
      </c>
      <c r="W436" s="133" t="str">
        <f t="shared" si="205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21">
        <f t="shared" si="198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2"/>
        <v/>
      </c>
      <c r="N437" s="130">
        <f t="shared" si="203"/>
        <v>0</v>
      </c>
      <c r="O437" s="412"/>
      <c r="P437" s="412"/>
      <c r="Q437" s="412"/>
      <c r="R437" s="412"/>
      <c r="S437" s="412"/>
      <c r="T437" s="412"/>
      <c r="U437" s="412"/>
      <c r="V437" s="132">
        <f t="shared" si="204"/>
        <v>0</v>
      </c>
      <c r="W437" s="133" t="str">
        <f t="shared" si="205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21">
        <f t="shared" si="198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2"/>
        <v/>
      </c>
      <c r="N438" s="130">
        <f t="shared" si="203"/>
        <v>0</v>
      </c>
      <c r="O438" s="412"/>
      <c r="P438" s="412"/>
      <c r="Q438" s="412"/>
      <c r="R438" s="412"/>
      <c r="S438" s="412"/>
      <c r="T438" s="412"/>
      <c r="U438" s="412"/>
      <c r="V438" s="132">
        <f t="shared" si="204"/>
        <v>0</v>
      </c>
      <c r="W438" s="133" t="str">
        <f t="shared" si="205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13" t="s">
        <v>222</v>
      </c>
      <c r="C439" s="126" t="s">
        <v>181</v>
      </c>
      <c r="D439" s="108">
        <v>9.36</v>
      </c>
      <c r="E439" s="108"/>
      <c r="F439" s="127"/>
      <c r="G439" s="128"/>
      <c r="H439" s="421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2"/>
        <v>0</v>
      </c>
      <c r="N439" s="130">
        <f t="shared" si="203"/>
        <v>0</v>
      </c>
      <c r="O439" s="412"/>
      <c r="P439" s="412"/>
      <c r="Q439" s="412"/>
      <c r="R439" s="412"/>
      <c r="S439" s="412"/>
      <c r="T439" s="412"/>
      <c r="U439" s="412"/>
      <c r="V439" s="132">
        <f t="shared" ref="V439:V442" si="206">SUM(X439:AA439)</f>
        <v>0</v>
      </c>
      <c r="W439" s="133" t="str">
        <f t="shared" si="205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13" t="s">
        <v>222</v>
      </c>
      <c r="C440" s="126" t="s">
        <v>179</v>
      </c>
      <c r="D440" s="108">
        <v>9.36</v>
      </c>
      <c r="E440" s="108"/>
      <c r="F440" s="127"/>
      <c r="G440" s="128"/>
      <c r="H440" s="421">
        <f t="shared" si="198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2"/>
        <v>0</v>
      </c>
      <c r="N440" s="130">
        <f t="shared" si="203"/>
        <v>0</v>
      </c>
      <c r="O440" s="412"/>
      <c r="P440" s="412"/>
      <c r="Q440" s="412"/>
      <c r="R440" s="412"/>
      <c r="S440" s="412"/>
      <c r="T440" s="412"/>
      <c r="U440" s="412"/>
      <c r="V440" s="132">
        <f t="shared" si="206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13" t="s">
        <v>222</v>
      </c>
      <c r="C441" s="126" t="s">
        <v>221</v>
      </c>
      <c r="D441" s="108">
        <v>9.36</v>
      </c>
      <c r="E441" s="108"/>
      <c r="F441" s="127"/>
      <c r="G441" s="128"/>
      <c r="H441" s="421">
        <f t="shared" si="198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2"/>
        <v>0</v>
      </c>
      <c r="N441" s="130">
        <f t="shared" si="203"/>
        <v>0</v>
      </c>
      <c r="O441" s="412"/>
      <c r="P441" s="412"/>
      <c r="Q441" s="412"/>
      <c r="R441" s="412"/>
      <c r="S441" s="412"/>
      <c r="T441" s="412"/>
      <c r="U441" s="412"/>
      <c r="V441" s="132">
        <f t="shared" si="206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13" t="s">
        <v>222</v>
      </c>
      <c r="C442" s="126" t="s">
        <v>186</v>
      </c>
      <c r="D442" s="108">
        <v>9.36</v>
      </c>
      <c r="E442" s="108"/>
      <c r="F442" s="127"/>
      <c r="G442" s="128"/>
      <c r="H442" s="421">
        <f t="shared" si="198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2"/>
        <v>0</v>
      </c>
      <c r="N442" s="130">
        <f t="shared" si="203"/>
        <v>0</v>
      </c>
      <c r="O442" s="412"/>
      <c r="P442" s="412"/>
      <c r="Q442" s="412"/>
      <c r="R442" s="412"/>
      <c r="S442" s="412"/>
      <c r="T442" s="412"/>
      <c r="U442" s="412"/>
      <c r="V442" s="132">
        <f t="shared" si="206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13" t="s">
        <v>393</v>
      </c>
      <c r="C443" s="187" t="s">
        <v>395</v>
      </c>
      <c r="D443" s="108">
        <v>5</v>
      </c>
      <c r="E443" s="108"/>
      <c r="F443" s="127"/>
      <c r="G443" s="128"/>
      <c r="H443" s="421">
        <f t="shared" si="198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2"/>
        <v>0</v>
      </c>
      <c r="N443" s="130">
        <f t="shared" si="203"/>
        <v>0</v>
      </c>
      <c r="O443" s="412"/>
      <c r="P443" s="412"/>
      <c r="Q443" s="412"/>
      <c r="R443" s="412"/>
      <c r="S443" s="412"/>
      <c r="T443" s="412"/>
      <c r="U443" s="412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13" t="s">
        <v>393</v>
      </c>
      <c r="C444" s="187" t="s">
        <v>402</v>
      </c>
      <c r="D444" s="108">
        <v>5</v>
      </c>
      <c r="E444" s="108"/>
      <c r="F444" s="127"/>
      <c r="G444" s="128"/>
      <c r="H444" s="421">
        <f t="shared" si="198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2"/>
        <v>0</v>
      </c>
      <c r="N444" s="130">
        <f t="shared" si="203"/>
        <v>0</v>
      </c>
      <c r="O444" s="412"/>
      <c r="P444" s="412"/>
      <c r="Q444" s="412"/>
      <c r="R444" s="412"/>
      <c r="S444" s="412"/>
      <c r="T444" s="412"/>
      <c r="U444" s="412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13" t="s">
        <v>404</v>
      </c>
      <c r="C445" s="187" t="s">
        <v>405</v>
      </c>
      <c r="D445" s="108">
        <v>5</v>
      </c>
      <c r="E445" s="108"/>
      <c r="F445" s="127"/>
      <c r="G445" s="128"/>
      <c r="H445" s="421">
        <f t="shared" si="198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2"/>
        <v>0</v>
      </c>
      <c r="N445" s="130">
        <f t="shared" si="203"/>
        <v>0</v>
      </c>
      <c r="O445" s="412"/>
      <c r="P445" s="412"/>
      <c r="Q445" s="412"/>
      <c r="R445" s="412"/>
      <c r="S445" s="412"/>
      <c r="T445" s="412"/>
      <c r="U445" s="412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13" t="s">
        <v>342</v>
      </c>
      <c r="C446" s="187" t="s">
        <v>372</v>
      </c>
      <c r="D446" s="108">
        <v>5</v>
      </c>
      <c r="E446" s="108"/>
      <c r="F446" s="127"/>
      <c r="G446" s="128"/>
      <c r="H446" s="421">
        <f t="shared" si="198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2"/>
        <v>0</v>
      </c>
      <c r="N446" s="130">
        <f t="shared" si="203"/>
        <v>0</v>
      </c>
      <c r="O446" s="412"/>
      <c r="P446" s="412"/>
      <c r="Q446" s="412"/>
      <c r="R446" s="412"/>
      <c r="S446" s="412"/>
      <c r="T446" s="412"/>
      <c r="U446" s="412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13" t="s">
        <v>343</v>
      </c>
      <c r="C447" s="126" t="s">
        <v>345</v>
      </c>
      <c r="D447" s="108">
        <v>5</v>
      </c>
      <c r="E447" s="108"/>
      <c r="F447" s="127"/>
      <c r="G447" s="128"/>
      <c r="H447" s="421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2"/>
      <c r="P447" s="412"/>
      <c r="Q447" s="412"/>
      <c r="R447" s="412"/>
      <c r="S447" s="412"/>
      <c r="T447" s="412"/>
      <c r="U447" s="41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13" t="s">
        <v>343</v>
      </c>
      <c r="C448" s="126" t="s">
        <v>347</v>
      </c>
      <c r="D448" s="108">
        <v>5</v>
      </c>
      <c r="E448" s="108"/>
      <c r="F448" s="127"/>
      <c r="G448" s="128"/>
      <c r="H448" s="421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2"/>
      <c r="P448" s="412"/>
      <c r="Q448" s="412"/>
      <c r="R448" s="412"/>
      <c r="S448" s="412"/>
      <c r="T448" s="412"/>
      <c r="U448" s="41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21">
        <f t="shared" si="198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2"/>
        <v>0</v>
      </c>
      <c r="N449" s="130">
        <f t="shared" si="203"/>
        <v>0</v>
      </c>
      <c r="O449" s="412"/>
      <c r="P449" s="412"/>
      <c r="Q449" s="412"/>
      <c r="R449" s="412"/>
      <c r="S449" s="412"/>
      <c r="T449" s="412"/>
      <c r="U449" s="412"/>
      <c r="V449" s="132">
        <f t="shared" ref="V449:V450" si="207">SUM(X449:AA449)</f>
        <v>0</v>
      </c>
      <c r="W449" s="133" t="str">
        <f t="shared" ref="W449:W450" si="208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21">
        <f t="shared" si="198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2"/>
        <v>0</v>
      </c>
      <c r="N450" s="130">
        <f t="shared" si="203"/>
        <v>0</v>
      </c>
      <c r="O450" s="412"/>
      <c r="P450" s="412"/>
      <c r="Q450" s="412"/>
      <c r="R450" s="412"/>
      <c r="S450" s="412"/>
      <c r="T450" s="412"/>
      <c r="U450" s="412"/>
      <c r="V450" s="132">
        <f t="shared" si="207"/>
        <v>0</v>
      </c>
      <c r="W450" s="133" t="str">
        <f t="shared" si="208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21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2"/>
        <v>0</v>
      </c>
      <c r="N451" s="130"/>
      <c r="O451" s="412"/>
      <c r="P451" s="412"/>
      <c r="Q451" s="412"/>
      <c r="R451" s="412"/>
      <c r="S451" s="412"/>
      <c r="T451" s="412"/>
      <c r="U451" s="4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21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2"/>
        <v>0</v>
      </c>
      <c r="N452" s="130"/>
      <c r="O452" s="412"/>
      <c r="P452" s="412"/>
      <c r="Q452" s="412"/>
      <c r="R452" s="412"/>
      <c r="S452" s="412"/>
      <c r="T452" s="412"/>
      <c r="U452" s="4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21">
        <f t="shared" si="198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2"/>
        <v>0</v>
      </c>
      <c r="N453" s="130"/>
      <c r="O453" s="412"/>
      <c r="P453" s="412"/>
      <c r="Q453" s="412"/>
      <c r="R453" s="412"/>
      <c r="S453" s="412"/>
      <c r="T453" s="412"/>
      <c r="U453" s="4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21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2"/>
        <v>0</v>
      </c>
      <c r="N454" s="130">
        <f t="shared" ref="N454:N456" si="209">SUM(O454:U454)</f>
        <v>0</v>
      </c>
      <c r="O454" s="412"/>
      <c r="P454" s="412"/>
      <c r="Q454" s="412"/>
      <c r="R454" s="412"/>
      <c r="S454" s="412"/>
      <c r="T454" s="412"/>
      <c r="U454" s="412"/>
      <c r="V454" s="132">
        <f t="shared" ref="V454:V456" si="210">SUM(X454:AA454)</f>
        <v>0</v>
      </c>
      <c r="W454" s="133" t="str">
        <f t="shared" ref="W454:W478" si="211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21">
        <f t="shared" si="198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2"/>
        <v>0</v>
      </c>
      <c r="N455" s="130">
        <f t="shared" si="209"/>
        <v>0</v>
      </c>
      <c r="O455" s="412"/>
      <c r="P455" s="412"/>
      <c r="Q455" s="412"/>
      <c r="R455" s="412"/>
      <c r="S455" s="412"/>
      <c r="T455" s="412"/>
      <c r="U455" s="412"/>
      <c r="V455" s="132">
        <f t="shared" si="210"/>
        <v>0</v>
      </c>
      <c r="W455" s="133" t="str">
        <f t="shared" si="211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21">
        <f t="shared" si="198"/>
        <v>0</v>
      </c>
      <c r="I456" s="129"/>
      <c r="J456" s="130" t="str">
        <f t="array" ref="J456">IF(ISERROR(G456/I456),"",G456/I456)</f>
        <v/>
      </c>
      <c r="K456" s="421">
        <f t="array" ref="K456">IF(ISERROR(G456/L456),"",G456/L456)</f>
        <v>0</v>
      </c>
      <c r="L456" s="129">
        <v>9</v>
      </c>
      <c r="M456" s="109">
        <f t="shared" si="202"/>
        <v>0</v>
      </c>
      <c r="N456" s="130">
        <f t="shared" si="209"/>
        <v>0</v>
      </c>
      <c r="O456" s="412"/>
      <c r="P456" s="412"/>
      <c r="Q456" s="412"/>
      <c r="R456" s="412"/>
      <c r="S456" s="412"/>
      <c r="T456" s="412"/>
      <c r="U456" s="412"/>
      <c r="V456" s="132">
        <f t="shared" si="210"/>
        <v>0</v>
      </c>
      <c r="W456" s="133" t="str">
        <f t="shared" si="211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419" t="s">
        <v>202</v>
      </c>
      <c r="D457" s="143"/>
      <c r="E457" s="143"/>
      <c r="F457" s="144"/>
      <c r="G457" s="145">
        <f>SUM(G423:G456)</f>
        <v>911</v>
      </c>
      <c r="H457" s="146">
        <f>SUM(H423:H456)</f>
        <v>4582.33</v>
      </c>
      <c r="I457" s="146">
        <f>SUM(I423:I456)</f>
        <v>78</v>
      </c>
      <c r="J457" s="130">
        <f t="array" ref="J457">IF(ISERROR(G457/I457),"",G457/I457)</f>
        <v>11.679487179487179</v>
      </c>
      <c r="K457" s="146">
        <f>SUM(K423:K456)</f>
        <v>97.95698924731181</v>
      </c>
      <c r="L457" s="147"/>
      <c r="M457" s="150">
        <f t="shared" ref="M457:V457" si="212">SUM(M423:M456)</f>
        <v>-19.956989247311817</v>
      </c>
      <c r="N457" s="146">
        <f t="shared" si="212"/>
        <v>0</v>
      </c>
      <c r="O457" s="148">
        <f t="shared" si="212"/>
        <v>0</v>
      </c>
      <c r="P457" s="148">
        <f t="shared" si="212"/>
        <v>0</v>
      </c>
      <c r="Q457" s="148">
        <f t="shared" si="212"/>
        <v>0</v>
      </c>
      <c r="R457" s="148">
        <f t="shared" si="212"/>
        <v>0</v>
      </c>
      <c r="S457" s="148">
        <f t="shared" si="212"/>
        <v>0</v>
      </c>
      <c r="T457" s="148">
        <f t="shared" si="212"/>
        <v>0</v>
      </c>
      <c r="U457" s="148">
        <f t="shared" si="212"/>
        <v>0</v>
      </c>
      <c r="V457" s="149">
        <f t="shared" si="212"/>
        <v>0</v>
      </c>
      <c r="W457" s="133">
        <f t="shared" si="211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21">
        <f t="shared" ref="H458:H472" si="213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4">IF(ISERROR(I458-K458),"",I458-K458)</f>
        <v>0</v>
      </c>
      <c r="N458" s="130">
        <f t="shared" ref="N458:N472" si="215">SUM(O458:U458)</f>
        <v>0</v>
      </c>
      <c r="O458" s="412"/>
      <c r="P458" s="412"/>
      <c r="Q458" s="412"/>
      <c r="R458" s="412"/>
      <c r="S458" s="412"/>
      <c r="T458" s="412"/>
      <c r="U458" s="412"/>
      <c r="V458" s="132">
        <f t="shared" ref="V458:V472" si="216">SUM(X458:AA458)</f>
        <v>0</v>
      </c>
      <c r="W458" s="133" t="str">
        <f t="shared" si="211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21">
        <f t="shared" si="213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4"/>
        <v>0</v>
      </c>
      <c r="N459" s="130">
        <f t="shared" si="215"/>
        <v>0</v>
      </c>
      <c r="O459" s="412"/>
      <c r="P459" s="412"/>
      <c r="Q459" s="412"/>
      <c r="R459" s="412"/>
      <c r="S459" s="412"/>
      <c r="T459" s="412"/>
      <c r="U459" s="412"/>
      <c r="V459" s="132">
        <f t="shared" si="216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21">
        <f t="shared" si="213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4"/>
        <v>0</v>
      </c>
      <c r="N460" s="130">
        <f t="shared" si="215"/>
        <v>0</v>
      </c>
      <c r="O460" s="412"/>
      <c r="P460" s="412"/>
      <c r="Q460" s="412"/>
      <c r="R460" s="412"/>
      <c r="S460" s="412"/>
      <c r="T460" s="412"/>
      <c r="U460" s="412"/>
      <c r="V460" s="132">
        <f t="shared" si="216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21">
        <f t="shared" si="213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4"/>
        <v>0</v>
      </c>
      <c r="N461" s="130">
        <f t="shared" si="215"/>
        <v>0</v>
      </c>
      <c r="O461" s="412"/>
      <c r="P461" s="412"/>
      <c r="Q461" s="412"/>
      <c r="R461" s="412"/>
      <c r="S461" s="412"/>
      <c r="T461" s="412"/>
      <c r="U461" s="412"/>
      <c r="V461" s="132">
        <f t="shared" si="216"/>
        <v>0</v>
      </c>
      <c r="W461" s="133" t="str">
        <f t="shared" si="211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17" t="s">
        <v>203</v>
      </c>
      <c r="D462" s="108">
        <v>5.03</v>
      </c>
      <c r="E462" s="108"/>
      <c r="F462" s="127"/>
      <c r="G462" s="128"/>
      <c r="H462" s="421">
        <f t="shared" si="213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4"/>
        <v>0</v>
      </c>
      <c r="N462" s="130">
        <f t="shared" si="215"/>
        <v>0</v>
      </c>
      <c r="O462" s="412"/>
      <c r="P462" s="412"/>
      <c r="Q462" s="412"/>
      <c r="R462" s="412"/>
      <c r="S462" s="412"/>
      <c r="T462" s="412"/>
      <c r="U462" s="412"/>
      <c r="V462" s="132">
        <f t="shared" si="216"/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21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4"/>
        <v>0</v>
      </c>
      <c r="N463" s="130">
        <f t="shared" si="215"/>
        <v>0</v>
      </c>
      <c r="O463" s="412"/>
      <c r="P463" s="412"/>
      <c r="Q463" s="412"/>
      <c r="R463" s="412"/>
      <c r="S463" s="412"/>
      <c r="T463" s="412"/>
      <c r="U463" s="412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21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4"/>
        <v>0</v>
      </c>
      <c r="N464" s="130">
        <f t="shared" si="215"/>
        <v>0</v>
      </c>
      <c r="O464" s="412"/>
      <c r="P464" s="412"/>
      <c r="Q464" s="412"/>
      <c r="R464" s="412"/>
      <c r="S464" s="412"/>
      <c r="T464" s="412"/>
      <c r="U464" s="412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17" t="s">
        <v>228</v>
      </c>
      <c r="D465" s="108">
        <v>5.03</v>
      </c>
      <c r="E465" s="108"/>
      <c r="F465" s="127"/>
      <c r="G465" s="128"/>
      <c r="H465" s="421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2"/>
      <c r="P465" s="412"/>
      <c r="Q465" s="412"/>
      <c r="R465" s="412"/>
      <c r="S465" s="412"/>
      <c r="T465" s="412"/>
      <c r="U465" s="412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17" t="s">
        <v>212</v>
      </c>
      <c r="D466" s="108">
        <v>5.03</v>
      </c>
      <c r="E466" s="108"/>
      <c r="F466" s="127"/>
      <c r="G466" s="128"/>
      <c r="H466" s="421">
        <f t="shared" si="213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4"/>
        <v/>
      </c>
      <c r="N466" s="130">
        <f t="shared" si="215"/>
        <v>0</v>
      </c>
      <c r="O466" s="412"/>
      <c r="P466" s="412"/>
      <c r="Q466" s="412"/>
      <c r="R466" s="412"/>
      <c r="S466" s="412"/>
      <c r="T466" s="412"/>
      <c r="U466" s="412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17" t="s">
        <v>203</v>
      </c>
      <c r="D467" s="108">
        <v>5.03</v>
      </c>
      <c r="E467" s="108"/>
      <c r="F467" s="127"/>
      <c r="G467" s="128"/>
      <c r="H467" s="421">
        <f t="shared" si="213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4"/>
        <v/>
      </c>
      <c r="N467" s="130">
        <f t="shared" si="215"/>
        <v>0</v>
      </c>
      <c r="O467" s="412"/>
      <c r="P467" s="412"/>
      <c r="Q467" s="412"/>
      <c r="R467" s="412"/>
      <c r="S467" s="412"/>
      <c r="T467" s="412"/>
      <c r="U467" s="412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17" t="s">
        <v>186</v>
      </c>
      <c r="D468" s="108">
        <v>5.03</v>
      </c>
      <c r="E468" s="108"/>
      <c r="F468" s="127"/>
      <c r="G468" s="128"/>
      <c r="H468" s="421">
        <f t="shared" si="213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4"/>
        <v/>
      </c>
      <c r="N468" s="130">
        <f t="shared" si="215"/>
        <v>0</v>
      </c>
      <c r="O468" s="412"/>
      <c r="P468" s="412"/>
      <c r="Q468" s="412"/>
      <c r="R468" s="412"/>
      <c r="S468" s="412"/>
      <c r="T468" s="412"/>
      <c r="U468" s="412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17" t="s">
        <v>228</v>
      </c>
      <c r="D469" s="108">
        <v>5.03</v>
      </c>
      <c r="E469" s="108"/>
      <c r="F469" s="127"/>
      <c r="G469" s="128"/>
      <c r="H469" s="421">
        <f t="shared" si="213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4"/>
        <v/>
      </c>
      <c r="N469" s="130">
        <f t="shared" si="215"/>
        <v>0</v>
      </c>
      <c r="O469" s="412"/>
      <c r="P469" s="412"/>
      <c r="Q469" s="412"/>
      <c r="R469" s="412"/>
      <c r="S469" s="412"/>
      <c r="T469" s="412"/>
      <c r="U469" s="412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17" t="s">
        <v>199</v>
      </c>
      <c r="D470" s="108">
        <v>5.03</v>
      </c>
      <c r="E470" s="108"/>
      <c r="F470" s="127"/>
      <c r="G470" s="128"/>
      <c r="H470" s="421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2"/>
      <c r="P470" s="412"/>
      <c r="Q470" s="412"/>
      <c r="R470" s="412"/>
      <c r="S470" s="412"/>
      <c r="T470" s="412"/>
      <c r="U470" s="412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21">
        <f t="shared" si="213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4"/>
        <v>0</v>
      </c>
      <c r="N471" s="130">
        <f t="shared" si="215"/>
        <v>0</v>
      </c>
      <c r="O471" s="412"/>
      <c r="P471" s="412"/>
      <c r="Q471" s="412"/>
      <c r="R471" s="412"/>
      <c r="S471" s="412"/>
      <c r="T471" s="412"/>
      <c r="U471" s="412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21">
        <f t="shared" si="213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4"/>
        <v>0</v>
      </c>
      <c r="N472" s="130">
        <f t="shared" si="215"/>
        <v>0</v>
      </c>
      <c r="O472" s="412"/>
      <c r="P472" s="412"/>
      <c r="Q472" s="412"/>
      <c r="R472" s="412"/>
      <c r="S472" s="412"/>
      <c r="T472" s="412"/>
      <c r="U472" s="412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419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11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21">
        <f t="shared" ref="H474:H480" si="217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8">IF(ISERROR(I474-K474),"",I474-K474)</f>
        <v>0</v>
      </c>
      <c r="N474" s="130">
        <f t="shared" ref="N474:N478" si="219">SUM(O474:U474)</f>
        <v>0</v>
      </c>
      <c r="O474" s="412"/>
      <c r="P474" s="412"/>
      <c r="Q474" s="412"/>
      <c r="R474" s="412"/>
      <c r="S474" s="412"/>
      <c r="T474" s="412"/>
      <c r="U474" s="412"/>
      <c r="V474" s="132">
        <f t="shared" ref="V474:V478" si="220">SUM(X474:AA474)</f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21">
        <f t="shared" si="217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8"/>
        <v>0</v>
      </c>
      <c r="N475" s="130">
        <f t="shared" si="219"/>
        <v>0</v>
      </c>
      <c r="O475" s="412"/>
      <c r="P475" s="412"/>
      <c r="Q475" s="412"/>
      <c r="R475" s="412"/>
      <c r="S475" s="412"/>
      <c r="T475" s="412"/>
      <c r="U475" s="412"/>
      <c r="V475" s="132">
        <f t="shared" si="220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21">
        <f t="shared" si="217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8"/>
        <v>0</v>
      </c>
      <c r="N476" s="130">
        <f t="shared" si="219"/>
        <v>0</v>
      </c>
      <c r="O476" s="412"/>
      <c r="P476" s="412"/>
      <c r="Q476" s="412"/>
      <c r="R476" s="412"/>
      <c r="S476" s="412"/>
      <c r="T476" s="412"/>
      <c r="U476" s="412"/>
      <c r="V476" s="132">
        <f t="shared" si="220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21">
        <f t="shared" si="217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8"/>
        <v>0</v>
      </c>
      <c r="N477" s="130">
        <f t="shared" si="219"/>
        <v>0</v>
      </c>
      <c r="O477" s="412"/>
      <c r="P477" s="412"/>
      <c r="Q477" s="412"/>
      <c r="R477" s="412"/>
      <c r="S477" s="412"/>
      <c r="T477" s="412"/>
      <c r="U477" s="412"/>
      <c r="V477" s="132">
        <f t="shared" si="220"/>
        <v>0</v>
      </c>
      <c r="W477" s="133" t="str">
        <f t="shared" si="211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21">
        <f t="shared" si="217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8"/>
        <v>0</v>
      </c>
      <c r="N478" s="130">
        <f t="shared" si="219"/>
        <v>0</v>
      </c>
      <c r="O478" s="412"/>
      <c r="P478" s="412"/>
      <c r="Q478" s="412"/>
      <c r="R478" s="412"/>
      <c r="S478" s="412"/>
      <c r="T478" s="412"/>
      <c r="U478" s="412"/>
      <c r="V478" s="132">
        <f t="shared" si="220"/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21">
        <f t="shared" si="217"/>
        <v>0</v>
      </c>
      <c r="I479" s="129"/>
      <c r="J479" s="130"/>
      <c r="K479" s="131"/>
      <c r="L479" s="129"/>
      <c r="M479" s="109"/>
      <c r="N479" s="130"/>
      <c r="O479" s="412"/>
      <c r="P479" s="412"/>
      <c r="Q479" s="412"/>
      <c r="R479" s="412"/>
      <c r="S479" s="412"/>
      <c r="T479" s="412"/>
      <c r="U479" s="412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21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21">IF(ISERROR(I480-K480),"",I480-K480)</f>
        <v>0</v>
      </c>
      <c r="N480" s="130">
        <f t="shared" ref="N480" si="222">SUM(O480:U480)</f>
        <v>0</v>
      </c>
      <c r="O480" s="412"/>
      <c r="P480" s="412"/>
      <c r="Q480" s="412"/>
      <c r="R480" s="412"/>
      <c r="S480" s="412"/>
      <c r="T480" s="412"/>
      <c r="U480" s="412"/>
      <c r="V480" s="132">
        <f t="shared" ref="V480" si="223">SUM(X480:AA480)</f>
        <v>0</v>
      </c>
      <c r="W480" s="133" t="str">
        <f t="shared" ref="W480:W485" si="224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419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4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11"/>
      <c r="D482" s="108">
        <v>3.65</v>
      </c>
      <c r="E482" s="108"/>
      <c r="F482" s="153"/>
      <c r="G482" s="128"/>
      <c r="H482" s="421">
        <f t="shared" ref="H482:H496" si="225">D482*G482</f>
        <v>0</v>
      </c>
      <c r="I482" s="129"/>
      <c r="J482" s="130" t="str">
        <f t="array" ref="J482">IF(ISERROR(G482/I482),"",G482/I482)</f>
        <v/>
      </c>
      <c r="K482" s="421">
        <f t="array" ref="K482">IF(ISERROR(G482/L482),"",G482/L482)</f>
        <v>0</v>
      </c>
      <c r="L482" s="129">
        <v>5</v>
      </c>
      <c r="M482" s="109">
        <f t="shared" ref="M482:M485" si="226">IF(ISERROR(I482-K482),"",I482-K482)</f>
        <v>0</v>
      </c>
      <c r="N482" s="130">
        <f t="shared" ref="N482:N485" si="227">SUM(O482:U482)</f>
        <v>0</v>
      </c>
      <c r="O482" s="412"/>
      <c r="P482" s="412"/>
      <c r="Q482" s="412"/>
      <c r="R482" s="412"/>
      <c r="S482" s="412"/>
      <c r="T482" s="412"/>
      <c r="U482" s="412"/>
      <c r="V482" s="132">
        <f t="shared" ref="V482:V485" si="228">SUM(X482:AA482)</f>
        <v>0</v>
      </c>
      <c r="W482" s="133" t="str">
        <f t="shared" si="224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11"/>
      <c r="D483" s="108">
        <v>6.58</v>
      </c>
      <c r="E483" s="108"/>
      <c r="F483" s="127"/>
      <c r="G483" s="128"/>
      <c r="H483" s="421">
        <f t="shared" si="22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6"/>
        <v>0</v>
      </c>
      <c r="N483" s="130">
        <f t="shared" si="227"/>
        <v>0</v>
      </c>
      <c r="O483" s="412"/>
      <c r="P483" s="412"/>
      <c r="Q483" s="412"/>
      <c r="R483" s="412"/>
      <c r="S483" s="412"/>
      <c r="T483" s="412"/>
      <c r="U483" s="412"/>
      <c r="V483" s="132">
        <f t="shared" si="228"/>
        <v>0</v>
      </c>
      <c r="W483" s="133" t="str">
        <f t="shared" si="224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11"/>
      <c r="D484" s="108">
        <v>7.8</v>
      </c>
      <c r="E484" s="108"/>
      <c r="F484" s="127"/>
      <c r="G484" s="128"/>
      <c r="H484" s="421">
        <f t="shared" si="22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6"/>
        <v>0</v>
      </c>
      <c r="N484" s="130">
        <f t="shared" si="227"/>
        <v>0</v>
      </c>
      <c r="O484" s="412"/>
      <c r="P484" s="412"/>
      <c r="Q484" s="412"/>
      <c r="R484" s="412"/>
      <c r="S484" s="412"/>
      <c r="T484" s="412"/>
      <c r="U484" s="412"/>
      <c r="V484" s="132">
        <f t="shared" si="228"/>
        <v>0</v>
      </c>
      <c r="W484" s="133" t="str">
        <f t="shared" si="224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11"/>
      <c r="D485" s="108">
        <v>4.4000000000000004</v>
      </c>
      <c r="E485" s="108"/>
      <c r="F485" s="127"/>
      <c r="G485" s="128"/>
      <c r="H485" s="421">
        <f t="shared" si="225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6"/>
        <v>0</v>
      </c>
      <c r="N485" s="130">
        <f t="shared" si="227"/>
        <v>0</v>
      </c>
      <c r="O485" s="412"/>
      <c r="P485" s="412"/>
      <c r="Q485" s="412"/>
      <c r="R485" s="412"/>
      <c r="S485" s="412"/>
      <c r="T485" s="412"/>
      <c r="U485" s="412"/>
      <c r="V485" s="132">
        <f t="shared" si="228"/>
        <v>0</v>
      </c>
      <c r="W485" s="133" t="str">
        <f t="shared" si="224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21">
        <f t="shared" si="225"/>
        <v>0</v>
      </c>
      <c r="I486" s="129"/>
      <c r="J486" s="130"/>
      <c r="K486" s="131"/>
      <c r="L486" s="129"/>
      <c r="M486" s="109"/>
      <c r="N486" s="130"/>
      <c r="O486" s="412"/>
      <c r="P486" s="412"/>
      <c r="Q486" s="412"/>
      <c r="R486" s="412"/>
      <c r="S486" s="412"/>
      <c r="T486" s="412"/>
      <c r="U486" s="4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11"/>
      <c r="D487" s="108"/>
      <c r="E487" s="108"/>
      <c r="F487" s="127"/>
      <c r="G487" s="128"/>
      <c r="H487" s="421">
        <f t="shared" si="225"/>
        <v>0</v>
      </c>
      <c r="I487" s="129"/>
      <c r="J487" s="130"/>
      <c r="K487" s="131"/>
      <c r="L487" s="129">
        <v>6</v>
      </c>
      <c r="M487" s="109"/>
      <c r="N487" s="130"/>
      <c r="O487" s="412"/>
      <c r="P487" s="412"/>
      <c r="Q487" s="412"/>
      <c r="R487" s="412"/>
      <c r="S487" s="412"/>
      <c r="T487" s="412"/>
      <c r="U487" s="4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11" t="s">
        <v>239</v>
      </c>
      <c r="C488" s="411" t="s">
        <v>179</v>
      </c>
      <c r="D488" s="108">
        <v>6.04</v>
      </c>
      <c r="E488" s="108"/>
      <c r="F488" s="127"/>
      <c r="G488" s="128"/>
      <c r="H488" s="421">
        <f t="shared" si="225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9">IF(ISERROR(I488-K488),"",I488-K488)</f>
        <v>0</v>
      </c>
      <c r="N488" s="130">
        <f t="shared" ref="N488:N489" si="230">SUM(O488:U488)</f>
        <v>0</v>
      </c>
      <c r="O488" s="412"/>
      <c r="P488" s="412"/>
      <c r="Q488" s="412"/>
      <c r="R488" s="412"/>
      <c r="S488" s="412"/>
      <c r="T488" s="412"/>
      <c r="U488" s="412"/>
      <c r="V488" s="132">
        <f t="shared" ref="V488:V489" si="231">SUM(X488:AA488)</f>
        <v>0</v>
      </c>
      <c r="W488" s="133" t="str">
        <f t="shared" ref="W488:W489" si="232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11" t="s">
        <v>239</v>
      </c>
      <c r="C489" s="411" t="s">
        <v>186</v>
      </c>
      <c r="D489" s="108">
        <v>6.04</v>
      </c>
      <c r="E489" s="108"/>
      <c r="F489" s="127"/>
      <c r="G489" s="128"/>
      <c r="H489" s="421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9"/>
        <v>0</v>
      </c>
      <c r="N489" s="130">
        <f t="shared" si="230"/>
        <v>0</v>
      </c>
      <c r="O489" s="412"/>
      <c r="P489" s="412"/>
      <c r="Q489" s="412"/>
      <c r="R489" s="412"/>
      <c r="S489" s="412"/>
      <c r="T489" s="412"/>
      <c r="U489" s="412"/>
      <c r="V489" s="132">
        <f t="shared" si="231"/>
        <v>0</v>
      </c>
      <c r="W489" s="133" t="str">
        <f t="shared" si="232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11" t="s">
        <v>443</v>
      </c>
      <c r="C490" s="411" t="s">
        <v>179</v>
      </c>
      <c r="D490" s="108"/>
      <c r="E490" s="108"/>
      <c r="F490" s="127"/>
      <c r="G490" s="128"/>
      <c r="H490" s="421">
        <f t="shared" si="225"/>
        <v>0</v>
      </c>
      <c r="I490" s="129"/>
      <c r="J490" s="130"/>
      <c r="K490" s="131"/>
      <c r="L490" s="129"/>
      <c r="M490" s="109"/>
      <c r="N490" s="130"/>
      <c r="O490" s="412"/>
      <c r="P490" s="412"/>
      <c r="Q490" s="412"/>
      <c r="R490" s="412"/>
      <c r="S490" s="412"/>
      <c r="T490" s="412"/>
      <c r="U490" s="412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11" t="s">
        <v>443</v>
      </c>
      <c r="C491" s="411" t="s">
        <v>186</v>
      </c>
      <c r="D491" s="108"/>
      <c r="E491" s="108"/>
      <c r="F491" s="127"/>
      <c r="G491" s="128"/>
      <c r="H491" s="421">
        <f t="shared" si="225"/>
        <v>0</v>
      </c>
      <c r="I491" s="129"/>
      <c r="J491" s="130"/>
      <c r="K491" s="131"/>
      <c r="L491" s="129"/>
      <c r="M491" s="109"/>
      <c r="N491" s="130"/>
      <c r="O491" s="412"/>
      <c r="P491" s="412"/>
      <c r="Q491" s="412"/>
      <c r="R491" s="412"/>
      <c r="S491" s="412"/>
      <c r="T491" s="412"/>
      <c r="U491" s="412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13" t="s">
        <v>240</v>
      </c>
      <c r="C492" s="126"/>
      <c r="D492" s="108">
        <v>7.3</v>
      </c>
      <c r="E492" s="108"/>
      <c r="F492" s="127"/>
      <c r="G492" s="128"/>
      <c r="H492" s="421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3">IF(ISERROR(I492-K492),"",I492-K492)</f>
        <v>0</v>
      </c>
      <c r="N492" s="130">
        <f t="shared" ref="N492" si="234">SUM(O492:U492)</f>
        <v>0</v>
      </c>
      <c r="O492" s="412"/>
      <c r="P492" s="412"/>
      <c r="Q492" s="412"/>
      <c r="R492" s="412"/>
      <c r="S492" s="412"/>
      <c r="T492" s="412"/>
      <c r="U492" s="412"/>
      <c r="V492" s="132">
        <f t="shared" ref="V492" si="235">SUM(X492:AA492)</f>
        <v>0</v>
      </c>
      <c r="W492" s="133" t="str">
        <f t="shared" ref="W492" si="236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13" t="s">
        <v>241</v>
      </c>
      <c r="C493" s="126"/>
      <c r="D493" s="108">
        <f>78*120/1000</f>
        <v>9.36</v>
      </c>
      <c r="E493" s="108"/>
      <c r="F493" s="127"/>
      <c r="G493" s="128"/>
      <c r="H493" s="421">
        <f t="shared" si="225"/>
        <v>0</v>
      </c>
      <c r="I493" s="129"/>
      <c r="J493" s="130"/>
      <c r="K493" s="131"/>
      <c r="L493" s="129"/>
      <c r="M493" s="109"/>
      <c r="N493" s="130"/>
      <c r="O493" s="412"/>
      <c r="P493" s="412"/>
      <c r="Q493" s="412"/>
      <c r="R493" s="412"/>
      <c r="S493" s="412"/>
      <c r="T493" s="412"/>
      <c r="U493" s="41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13" t="s">
        <v>242</v>
      </c>
      <c r="C494" s="126"/>
      <c r="D494" s="108">
        <v>4.5</v>
      </c>
      <c r="E494" s="108"/>
      <c r="F494" s="127"/>
      <c r="G494" s="128"/>
      <c r="H494" s="421">
        <f t="shared" si="225"/>
        <v>0</v>
      </c>
      <c r="I494" s="129"/>
      <c r="J494" s="130"/>
      <c r="K494" s="131"/>
      <c r="L494" s="129"/>
      <c r="M494" s="109"/>
      <c r="N494" s="130"/>
      <c r="O494" s="412"/>
      <c r="P494" s="412"/>
      <c r="Q494" s="412"/>
      <c r="R494" s="412"/>
      <c r="S494" s="412"/>
      <c r="T494" s="412"/>
      <c r="U494" s="412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13" t="s">
        <v>243</v>
      </c>
      <c r="C495" s="126"/>
      <c r="D495" s="108">
        <v>4.5</v>
      </c>
      <c r="E495" s="108"/>
      <c r="F495" s="127"/>
      <c r="G495" s="128"/>
      <c r="H495" s="421">
        <f t="shared" si="225"/>
        <v>0</v>
      </c>
      <c r="I495" s="129"/>
      <c r="J495" s="130"/>
      <c r="K495" s="131"/>
      <c r="L495" s="129"/>
      <c r="M495" s="109"/>
      <c r="N495" s="130"/>
      <c r="O495" s="412"/>
      <c r="P495" s="412"/>
      <c r="Q495" s="412"/>
      <c r="R495" s="412"/>
      <c r="S495" s="412"/>
      <c r="T495" s="412"/>
      <c r="U495" s="4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13"/>
      <c r="C496" s="126"/>
      <c r="D496" s="108"/>
      <c r="E496" s="108"/>
      <c r="F496" s="127"/>
      <c r="G496" s="128"/>
      <c r="H496" s="421">
        <f t="shared" si="225"/>
        <v>0</v>
      </c>
      <c r="I496" s="129"/>
      <c r="J496" s="130"/>
      <c r="K496" s="131"/>
      <c r="L496" s="129"/>
      <c r="M496" s="109"/>
      <c r="N496" s="130"/>
      <c r="O496" s="412"/>
      <c r="P496" s="412"/>
      <c r="Q496" s="412"/>
      <c r="R496" s="412"/>
      <c r="S496" s="412"/>
      <c r="T496" s="412"/>
      <c r="U496" s="4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419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7">SUM(M482:M492)</f>
        <v>0</v>
      </c>
      <c r="N497" s="146">
        <f t="shared" si="237"/>
        <v>0</v>
      </c>
      <c r="O497" s="148">
        <f t="shared" si="237"/>
        <v>0</v>
      </c>
      <c r="P497" s="148">
        <f t="shared" si="237"/>
        <v>0</v>
      </c>
      <c r="Q497" s="148">
        <f t="shared" si="237"/>
        <v>0</v>
      </c>
      <c r="R497" s="148">
        <f t="shared" si="237"/>
        <v>0</v>
      </c>
      <c r="S497" s="148">
        <f t="shared" si="237"/>
        <v>0</v>
      </c>
      <c r="T497" s="148">
        <f t="shared" si="237"/>
        <v>0</v>
      </c>
      <c r="U497" s="148">
        <f t="shared" si="237"/>
        <v>0</v>
      </c>
      <c r="V497" s="149">
        <f t="shared" si="237"/>
        <v>0</v>
      </c>
      <c r="W497" s="133">
        <f t="shared" si="237"/>
        <v>0</v>
      </c>
      <c r="X497" s="149">
        <f t="shared" si="237"/>
        <v>0</v>
      </c>
      <c r="Y497" s="149">
        <f t="shared" si="237"/>
        <v>0</v>
      </c>
      <c r="Z497" s="149">
        <f t="shared" si="237"/>
        <v>0</v>
      </c>
      <c r="AA497" s="149">
        <f t="shared" si="237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911</v>
      </c>
      <c r="H498" s="154">
        <f>SUM(H364,H422,H457,H473,H481,H497)</f>
        <v>4582.33</v>
      </c>
      <c r="I498" s="154">
        <f>SUM(I364,I422,I457,I473,I481,I497)</f>
        <v>78</v>
      </c>
      <c r="J498" s="155">
        <f t="array" ref="J498">IF(ISERROR(G498/I498),"",G498/I498)</f>
        <v>11.679487179487179</v>
      </c>
      <c r="K498" s="154">
        <f>SUM(K364,K422,K457,K473,K481,K497)</f>
        <v>97.95698924731181</v>
      </c>
      <c r="L498" s="155">
        <f>IF(ISERROR(G498/K498),"",G498/K498)</f>
        <v>9.3000000000000025</v>
      </c>
      <c r="M498" s="154">
        <f t="shared" ref="M498:V498" si="238">SUM(M364,M422,M457,M473,M481,M497)</f>
        <v>-19.956989247311817</v>
      </c>
      <c r="N498" s="154">
        <f t="shared" si="238"/>
        <v>0</v>
      </c>
      <c r="O498" s="154">
        <f t="shared" si="238"/>
        <v>0</v>
      </c>
      <c r="P498" s="154">
        <f t="shared" si="238"/>
        <v>0</v>
      </c>
      <c r="Q498" s="154">
        <f t="shared" si="238"/>
        <v>0</v>
      </c>
      <c r="R498" s="154">
        <f t="shared" si="238"/>
        <v>0</v>
      </c>
      <c r="S498" s="154">
        <f t="shared" si="238"/>
        <v>0</v>
      </c>
      <c r="T498" s="154">
        <f t="shared" si="238"/>
        <v>0</v>
      </c>
      <c r="U498" s="154">
        <f t="shared" si="238"/>
        <v>0</v>
      </c>
      <c r="V498" s="154">
        <f t="shared" si="238"/>
        <v>0</v>
      </c>
      <c r="W498" s="156">
        <f t="shared" ref="W498" si="239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418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418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418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418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418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418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418">
        <f>G498</f>
        <v>911</v>
      </c>
      <c r="C505" s="472" t="s">
        <v>269</v>
      </c>
      <c r="D505" s="471"/>
      <c r="E505" s="462">
        <f>H498</f>
        <v>4582.33</v>
      </c>
      <c r="F505" s="462"/>
      <c r="G505" s="462" t="s">
        <v>270</v>
      </c>
      <c r="H505" s="462"/>
      <c r="I505" s="490">
        <f>L498</f>
        <v>9.3000000000000025</v>
      </c>
      <c r="J505" s="490"/>
      <c r="K505" s="492" t="s">
        <v>271</v>
      </c>
      <c r="L505" s="492"/>
      <c r="M505" s="490">
        <f>J498</f>
        <v>11.679487179487179</v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418">
        <f>I498+C504</f>
        <v>79</v>
      </c>
      <c r="C506" s="469" t="s">
        <v>251</v>
      </c>
      <c r="D506" s="470"/>
      <c r="E506" s="487">
        <f>K498+I504</f>
        <v>108.95698924731181</v>
      </c>
      <c r="F506" s="487"/>
      <c r="G506" s="462" t="s">
        <v>274</v>
      </c>
      <c r="H506" s="462"/>
      <c r="I506" s="490">
        <f>B506-E506</f>
        <v>-29.95698924731181</v>
      </c>
      <c r="J506" s="490"/>
      <c r="K506" s="492" t="s">
        <v>275</v>
      </c>
      <c r="L506" s="492"/>
      <c r="M506" s="493">
        <f>IF(ISERROR(I506/E506),"",I506/E506)</f>
        <v>-0.27494325471232595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418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>
        <f t="array" ref="M507">IF(ISERROR(I507/B505),"",I507/B505)</f>
        <v>0</v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42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4783</v>
      </c>
      <c r="D510" s="485"/>
      <c r="E510" s="475" t="s">
        <v>269</v>
      </c>
      <c r="F510" s="475"/>
      <c r="G510" s="487">
        <f>SUM(E168,E336,E505)</f>
        <v>24361.550000000003</v>
      </c>
      <c r="H510" s="487"/>
      <c r="I510" s="462" t="s">
        <v>270</v>
      </c>
      <c r="J510" s="475"/>
      <c r="K510" s="484">
        <f>IF(ISERROR(C510/G511),"",C510/G511)</f>
        <v>9.8654634895606446</v>
      </c>
      <c r="L510" s="485"/>
      <c r="M510" s="462" t="s">
        <v>271</v>
      </c>
      <c r="N510" s="462"/>
      <c r="O510" s="463">
        <f t="array" ref="O510">IF(ISERROR(C510/C511),"",C510/C511)</f>
        <v>11.097447795823665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431</v>
      </c>
      <c r="D511" s="485"/>
      <c r="E511" s="462" t="s">
        <v>251</v>
      </c>
      <c r="F511" s="462"/>
      <c r="G511" s="487">
        <f>SUM(E169,E337,E506)</f>
        <v>484.82263454334765</v>
      </c>
      <c r="H511" s="487"/>
      <c r="I511" s="469" t="s">
        <v>274</v>
      </c>
      <c r="J511" s="470"/>
      <c r="K511" s="472">
        <f>C511-G511</f>
        <v>-53.822634543347647</v>
      </c>
      <c r="L511" s="471"/>
      <c r="M511" s="472" t="s">
        <v>275</v>
      </c>
      <c r="N511" s="471"/>
      <c r="O511" s="476">
        <f>IF(ISERROR(K511/C511),"",K511/C511)</f>
        <v>-0.12487850242076021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2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1472</v>
      </c>
      <c r="D515" s="470"/>
      <c r="E515" s="465">
        <f>IF(ISERROR(C515/C521),"",C515/C521)</f>
        <v>0.30775663809324694</v>
      </c>
      <c r="F515" s="466"/>
      <c r="G515" s="480"/>
      <c r="H515" s="481"/>
      <c r="I515" s="467" t="s">
        <v>301</v>
      </c>
      <c r="J515" s="473"/>
      <c r="K515" s="472">
        <f t="shared" ref="K515:K520" si="240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41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808</v>
      </c>
      <c r="D516" s="470"/>
      <c r="E516" s="465">
        <f>IF(ISERROR(C516/C521),"",C516/C521)</f>
        <v>0.16893163286640184</v>
      </c>
      <c r="F516" s="466"/>
      <c r="G516" s="480"/>
      <c r="H516" s="481"/>
      <c r="I516" s="467" t="s">
        <v>302</v>
      </c>
      <c r="J516" s="473"/>
      <c r="K516" s="472">
        <f t="shared" si="240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41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2268</v>
      </c>
      <c r="D517" s="470"/>
      <c r="E517" s="465">
        <f>IF(ISERROR(C517/C521),"",C517/C521)</f>
        <v>0.47417938532301901</v>
      </c>
      <c r="F517" s="466"/>
      <c r="G517" s="480"/>
      <c r="H517" s="481"/>
      <c r="I517" s="467" t="s">
        <v>303</v>
      </c>
      <c r="J517" s="473"/>
      <c r="K517" s="472">
        <f t="shared" si="240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41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40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41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>
        <f>IF(ISERROR(C519/C521),"",C519/C521)</f>
        <v>0</v>
      </c>
      <c r="F519" s="466"/>
      <c r="G519" s="480"/>
      <c r="H519" s="481"/>
      <c r="I519" s="467" t="s">
        <v>306</v>
      </c>
      <c r="J519" s="473"/>
      <c r="K519" s="472">
        <f t="shared" si="240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41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235</v>
      </c>
      <c r="D520" s="470"/>
      <c r="E520" s="465">
        <f>IF(ISERROR(C520/C521),"",C520/C521)</f>
        <v>4.9132343717332216E-2</v>
      </c>
      <c r="F520" s="466"/>
      <c r="G520" s="480"/>
      <c r="H520" s="481"/>
      <c r="I520" s="467" t="s">
        <v>307</v>
      </c>
      <c r="J520" s="473"/>
      <c r="K520" s="472">
        <f t="shared" si="240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41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4783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411" t="s">
        <v>309</v>
      </c>
      <c r="D523" s="411" t="s">
        <v>310</v>
      </c>
      <c r="E523" s="411" t="s">
        <v>311</v>
      </c>
      <c r="F523" s="41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12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21" t="s">
        <v>322</v>
      </c>
      <c r="Q523" s="129" t="s">
        <v>323</v>
      </c>
      <c r="R523" s="109" t="s">
        <v>324</v>
      </c>
      <c r="S523" s="411" t="s">
        <v>325</v>
      </c>
      <c r="T523" s="41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33</v>
      </c>
      <c r="D524" s="106">
        <v>31</v>
      </c>
      <c r="E524" s="106">
        <v>2</v>
      </c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14">
        <f t="array" ref="S524">IF(ISERROR(Q524/J524),"",Q524/J524)</f>
        <v>1</v>
      </c>
      <c r="T524" s="41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14">
        <f t="array" ref="S525">IF(ISERROR(Q525/J525),"",Q525/J525)</f>
        <v>1</v>
      </c>
      <c r="T525" s="41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10"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14">
        <f t="array" ref="S526">IF(ISERROR(Q526/J526),"",Q526/J526)</f>
        <v>1</v>
      </c>
      <c r="T526" s="41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73</v>
      </c>
      <c r="D527" s="112">
        <f t="shared" ref="D527:N527" si="242">SUM(D524:D526)</f>
        <v>71</v>
      </c>
      <c r="E527" s="112">
        <f t="shared" si="242"/>
        <v>2</v>
      </c>
      <c r="F527" s="112">
        <f t="shared" si="242"/>
        <v>0</v>
      </c>
      <c r="G527" s="113">
        <f t="shared" si="242"/>
        <v>0</v>
      </c>
      <c r="H527" s="112">
        <f t="shared" si="242"/>
        <v>0</v>
      </c>
      <c r="I527" s="112">
        <f t="shared" si="242"/>
        <v>0</v>
      </c>
      <c r="J527" s="112">
        <f t="shared" si="242"/>
        <v>73</v>
      </c>
      <c r="K527" s="112">
        <f t="shared" si="242"/>
        <v>0</v>
      </c>
      <c r="L527" s="112">
        <f t="shared" si="242"/>
        <v>0</v>
      </c>
      <c r="M527" s="112">
        <f t="shared" si="242"/>
        <v>0</v>
      </c>
      <c r="N527" s="112">
        <f t="shared" si="242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22" activePane="bottomRight" state="frozen"/>
      <selection activeCell="M322" sqref="M322"/>
      <selection pane="topRight" activeCell="M322" sqref="M322"/>
      <selection pane="bottomLeft" activeCell="M322" sqref="M322"/>
      <selection pane="bottomRight" activeCell="G121" sqref="G12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433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422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1"/>
      <c r="P7" s="431"/>
      <c r="Q7" s="431"/>
      <c r="R7" s="431"/>
      <c r="S7" s="431"/>
      <c r="T7" s="431"/>
      <c r="U7" s="43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31"/>
      <c r="Q8" s="431"/>
      <c r="R8" s="431"/>
      <c r="S8" s="431"/>
      <c r="T8" s="431"/>
      <c r="U8" s="43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1"/>
      <c r="P9" s="431"/>
      <c r="Q9" s="431"/>
      <c r="R9" s="431"/>
      <c r="S9" s="431"/>
      <c r="T9" s="431"/>
      <c r="U9" s="43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1"/>
      <c r="P10" s="431"/>
      <c r="Q10" s="431"/>
      <c r="R10" s="431"/>
      <c r="S10" s="431"/>
      <c r="T10" s="431"/>
      <c r="U10" s="43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1"/>
      <c r="P11" s="431"/>
      <c r="Q11" s="431"/>
      <c r="R11" s="431"/>
      <c r="S11" s="431"/>
      <c r="T11" s="431"/>
      <c r="U11" s="43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1"/>
      <c r="P12" s="431"/>
      <c r="Q12" s="431"/>
      <c r="R12" s="431"/>
      <c r="S12" s="431"/>
      <c r="T12" s="431"/>
      <c r="U12" s="43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1"/>
      <c r="P13" s="431"/>
      <c r="Q13" s="431"/>
      <c r="R13" s="431"/>
      <c r="S13" s="431"/>
      <c r="T13" s="431"/>
      <c r="U13" s="43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1"/>
      <c r="P14" s="431"/>
      <c r="Q14" s="431"/>
      <c r="R14" s="431"/>
      <c r="S14" s="431"/>
      <c r="T14" s="431"/>
      <c r="U14" s="43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1"/>
      <c r="P15" s="431"/>
      <c r="Q15" s="431"/>
      <c r="R15" s="431"/>
      <c r="S15" s="431"/>
      <c r="T15" s="431"/>
      <c r="U15" s="43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1"/>
      <c r="P16" s="431"/>
      <c r="Q16" s="431"/>
      <c r="R16" s="431"/>
      <c r="S16" s="431"/>
      <c r="T16" s="431"/>
      <c r="U16" s="43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1"/>
      <c r="P17" s="431"/>
      <c r="Q17" s="431"/>
      <c r="R17" s="431"/>
      <c r="S17" s="431"/>
      <c r="T17" s="431"/>
      <c r="U17" s="43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1"/>
      <c r="P18" s="431"/>
      <c r="Q18" s="431"/>
      <c r="R18" s="431"/>
      <c r="S18" s="431"/>
      <c r="T18" s="431"/>
      <c r="U18" s="431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1"/>
      <c r="P19" s="431"/>
      <c r="Q19" s="431"/>
      <c r="R19" s="431"/>
      <c r="S19" s="431"/>
      <c r="T19" s="431"/>
      <c r="U19" s="431"/>
      <c r="V19" s="132">
        <f t="shared" ref="V19:V21" si="5">SUM(X19:AA19)</f>
        <v>0</v>
      </c>
      <c r="W19" s="42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1"/>
      <c r="P20" s="431"/>
      <c r="Q20" s="431"/>
      <c r="R20" s="431"/>
      <c r="S20" s="431"/>
      <c r="T20" s="431"/>
      <c r="U20" s="43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1"/>
      <c r="P21" s="431"/>
      <c r="Q21" s="431"/>
      <c r="R21" s="431"/>
      <c r="S21" s="431"/>
      <c r="T21" s="431"/>
      <c r="U21" s="43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29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1"/>
      <c r="P22" s="431"/>
      <c r="Q22" s="431"/>
      <c r="R22" s="431"/>
      <c r="S22" s="431"/>
      <c r="T22" s="431"/>
      <c r="U22" s="43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29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1"/>
      <c r="P23" s="431"/>
      <c r="Q23" s="431"/>
      <c r="R23" s="431"/>
      <c r="S23" s="431"/>
      <c r="T23" s="431"/>
      <c r="U23" s="43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29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1"/>
      <c r="P24" s="431"/>
      <c r="Q24" s="431"/>
      <c r="R24" s="431"/>
      <c r="S24" s="431"/>
      <c r="T24" s="431"/>
      <c r="U24" s="43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29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1"/>
      <c r="P25" s="431"/>
      <c r="Q25" s="431"/>
      <c r="R25" s="431"/>
      <c r="S25" s="431"/>
      <c r="T25" s="431"/>
      <c r="U25" s="43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1"/>
      <c r="P26" s="431"/>
      <c r="Q26" s="431"/>
      <c r="R26" s="431"/>
      <c r="S26" s="431"/>
      <c r="T26" s="431"/>
      <c r="U26" s="43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1"/>
      <c r="P27" s="431"/>
      <c r="Q27" s="431"/>
      <c r="R27" s="431"/>
      <c r="S27" s="431"/>
      <c r="T27" s="431"/>
      <c r="U27" s="43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96" t="s">
        <v>201</v>
      </c>
      <c r="B28" s="497"/>
      <c r="C28" s="43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22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27"/>
      <c r="P29" s="427"/>
      <c r="Q29" s="427"/>
      <c r="R29" s="427"/>
      <c r="S29" s="427"/>
      <c r="T29" s="427"/>
      <c r="U29" s="42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22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27"/>
      <c r="P30" s="427"/>
      <c r="Q30" s="427"/>
      <c r="R30" s="427"/>
      <c r="S30" s="427"/>
      <c r="T30" s="427"/>
      <c r="U30" s="42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22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7"/>
      <c r="P31" s="427"/>
      <c r="Q31" s="427"/>
      <c r="R31" s="427"/>
      <c r="S31" s="427"/>
      <c r="T31" s="427"/>
      <c r="U31" s="42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22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27"/>
      <c r="P32" s="427"/>
      <c r="Q32" s="427"/>
      <c r="R32" s="427"/>
      <c r="S32" s="427"/>
      <c r="T32" s="427"/>
      <c r="U32" s="42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22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7"/>
      <c r="P33" s="427"/>
      <c r="Q33" s="427"/>
      <c r="R33" s="427"/>
      <c r="S33" s="427"/>
      <c r="T33" s="427"/>
      <c r="U33" s="42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22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27"/>
      <c r="P34" s="427"/>
      <c r="Q34" s="427"/>
      <c r="R34" s="427"/>
      <c r="S34" s="427"/>
      <c r="T34" s="427"/>
      <c r="U34" s="42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22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27"/>
      <c r="P35" s="427"/>
      <c r="Q35" s="427"/>
      <c r="R35" s="427"/>
      <c r="S35" s="427"/>
      <c r="T35" s="427"/>
      <c r="U35" s="42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22" t="s">
        <v>414</v>
      </c>
      <c r="C36" s="187" t="s">
        <v>61</v>
      </c>
      <c r="D36" s="108">
        <v>5.03</v>
      </c>
      <c r="E36" s="108"/>
      <c r="F36" s="127"/>
      <c r="G36" s="128"/>
      <c r="H36" s="423">
        <f t="shared" si="11"/>
        <v>0</v>
      </c>
      <c r="I36" s="129"/>
      <c r="J36" s="130"/>
      <c r="K36" s="131"/>
      <c r="L36" s="129">
        <v>52</v>
      </c>
      <c r="M36" s="109"/>
      <c r="N36" s="130"/>
      <c r="O36" s="427"/>
      <c r="P36" s="427"/>
      <c r="Q36" s="427"/>
      <c r="R36" s="427"/>
      <c r="S36" s="427"/>
      <c r="T36" s="427"/>
      <c r="U36" s="42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22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7"/>
      <c r="P37" s="427"/>
      <c r="Q37" s="427"/>
      <c r="R37" s="427"/>
      <c r="S37" s="427"/>
      <c r="T37" s="427"/>
      <c r="U37" s="42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22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7"/>
      <c r="P38" s="427"/>
      <c r="Q38" s="427"/>
      <c r="R38" s="427"/>
      <c r="S38" s="427"/>
      <c r="T38" s="427"/>
      <c r="U38" s="42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22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7"/>
      <c r="P39" s="427"/>
      <c r="Q39" s="427"/>
      <c r="R39" s="427"/>
      <c r="S39" s="427"/>
      <c r="T39" s="427"/>
      <c r="U39" s="42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22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7"/>
      <c r="P40" s="427"/>
      <c r="Q40" s="427"/>
      <c r="R40" s="427"/>
      <c r="S40" s="427"/>
      <c r="T40" s="427"/>
      <c r="U40" s="42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22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7"/>
      <c r="P41" s="427"/>
      <c r="Q41" s="427"/>
      <c r="R41" s="427"/>
      <c r="S41" s="427"/>
      <c r="T41" s="427"/>
      <c r="U41" s="42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22" t="s">
        <v>208</v>
      </c>
      <c r="C42" s="126" t="s">
        <v>199</v>
      </c>
      <c r="D42" s="108">
        <v>5.08</v>
      </c>
      <c r="E42" s="108"/>
      <c r="F42" s="127"/>
      <c r="G42" s="128"/>
      <c r="H42" s="42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1"/>
      <c r="P42" s="431"/>
      <c r="Q42" s="431"/>
      <c r="R42" s="431"/>
      <c r="S42" s="431"/>
      <c r="T42" s="431"/>
      <c r="U42" s="43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22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7"/>
      <c r="P43" s="427"/>
      <c r="Q43" s="427"/>
      <c r="R43" s="427"/>
      <c r="S43" s="427"/>
      <c r="T43" s="427"/>
      <c r="U43" s="42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22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1"/>
      <c r="P44" s="431"/>
      <c r="Q44" s="431"/>
      <c r="R44" s="431"/>
      <c r="S44" s="431"/>
      <c r="T44" s="431"/>
      <c r="U44" s="43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22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7"/>
      <c r="P45" s="427"/>
      <c r="Q45" s="427"/>
      <c r="R45" s="427"/>
      <c r="S45" s="427"/>
      <c r="T45" s="427"/>
      <c r="U45" s="42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22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7"/>
      <c r="P46" s="427"/>
      <c r="Q46" s="427"/>
      <c r="R46" s="427"/>
      <c r="S46" s="427"/>
      <c r="T46" s="427"/>
      <c r="U46" s="42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22" t="s">
        <v>209</v>
      </c>
      <c r="C47" s="126" t="s">
        <v>195</v>
      </c>
      <c r="D47" s="108">
        <v>5.03</v>
      </c>
      <c r="E47" s="108"/>
      <c r="F47" s="127"/>
      <c r="G47" s="128"/>
      <c r="H47" s="42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7"/>
      <c r="P47" s="427"/>
      <c r="Q47" s="427"/>
      <c r="R47" s="427"/>
      <c r="S47" s="427"/>
      <c r="T47" s="427"/>
      <c r="U47" s="42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22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7"/>
      <c r="P48" s="427"/>
      <c r="Q48" s="427"/>
      <c r="R48" s="427"/>
      <c r="S48" s="427"/>
      <c r="T48" s="427"/>
      <c r="U48" s="42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22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7"/>
      <c r="P49" s="427"/>
      <c r="Q49" s="427"/>
      <c r="R49" s="427"/>
      <c r="S49" s="427"/>
      <c r="T49" s="427"/>
      <c r="U49" s="42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22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27"/>
      <c r="P50" s="427"/>
      <c r="Q50" s="427"/>
      <c r="R50" s="427"/>
      <c r="S50" s="427"/>
      <c r="T50" s="427"/>
      <c r="U50" s="42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22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7"/>
      <c r="P51" s="427"/>
      <c r="Q51" s="427"/>
      <c r="R51" s="427"/>
      <c r="S51" s="427"/>
      <c r="T51" s="427"/>
      <c r="U51" s="42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22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27"/>
      <c r="P52" s="427"/>
      <c r="Q52" s="427"/>
      <c r="R52" s="427"/>
      <c r="S52" s="427"/>
      <c r="T52" s="427"/>
      <c r="U52" s="42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22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7"/>
      <c r="P53" s="427"/>
      <c r="Q53" s="427"/>
      <c r="R53" s="427"/>
      <c r="S53" s="427"/>
      <c r="T53" s="427"/>
      <c r="U53" s="42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22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7"/>
      <c r="P54" s="427"/>
      <c r="Q54" s="427"/>
      <c r="R54" s="427"/>
      <c r="S54" s="427"/>
      <c r="T54" s="427"/>
      <c r="U54" s="42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22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7"/>
      <c r="P55" s="427"/>
      <c r="Q55" s="427"/>
      <c r="R55" s="427"/>
      <c r="S55" s="427"/>
      <c r="T55" s="427"/>
      <c r="U55" s="42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22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7"/>
      <c r="P56" s="427"/>
      <c r="Q56" s="427"/>
      <c r="R56" s="427"/>
      <c r="S56" s="427"/>
      <c r="T56" s="427"/>
      <c r="U56" s="42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1"/>
      <c r="P57" s="431"/>
      <c r="Q57" s="431"/>
      <c r="R57" s="431"/>
      <c r="S57" s="431"/>
      <c r="T57" s="431"/>
      <c r="U57" s="43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1"/>
      <c r="P58" s="431"/>
      <c r="Q58" s="431"/>
      <c r="R58" s="431"/>
      <c r="S58" s="431"/>
      <c r="T58" s="431"/>
      <c r="U58" s="43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1"/>
      <c r="P59" s="431"/>
      <c r="Q59" s="431"/>
      <c r="R59" s="431"/>
      <c r="S59" s="431"/>
      <c r="T59" s="431"/>
      <c r="U59" s="43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1"/>
      <c r="P60" s="431"/>
      <c r="Q60" s="431"/>
      <c r="R60" s="431"/>
      <c r="S60" s="431"/>
      <c r="T60" s="431"/>
      <c r="U60" s="43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1"/>
      <c r="P61" s="431"/>
      <c r="Q61" s="431"/>
      <c r="R61" s="431"/>
      <c r="S61" s="431"/>
      <c r="T61" s="431"/>
      <c r="U61" s="43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1"/>
      <c r="P62" s="431"/>
      <c r="Q62" s="431"/>
      <c r="R62" s="431"/>
      <c r="S62" s="431"/>
      <c r="T62" s="431"/>
      <c r="U62" s="43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1"/>
      <c r="P63" s="431"/>
      <c r="Q63" s="431"/>
      <c r="R63" s="431"/>
      <c r="S63" s="431"/>
      <c r="T63" s="431"/>
      <c r="U63" s="43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1"/>
      <c r="P64" s="431"/>
      <c r="Q64" s="431"/>
      <c r="R64" s="431"/>
      <c r="S64" s="431"/>
      <c r="T64" s="431"/>
      <c r="U64" s="43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1"/>
      <c r="P65" s="431"/>
      <c r="Q65" s="431"/>
      <c r="R65" s="431"/>
      <c r="S65" s="431"/>
      <c r="T65" s="431"/>
      <c r="U65" s="43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1"/>
      <c r="P66" s="431"/>
      <c r="Q66" s="431"/>
      <c r="R66" s="431"/>
      <c r="S66" s="431"/>
      <c r="T66" s="431"/>
      <c r="U66" s="43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1"/>
      <c r="P67" s="431"/>
      <c r="Q67" s="431"/>
      <c r="R67" s="431"/>
      <c r="S67" s="431"/>
      <c r="T67" s="431"/>
      <c r="U67" s="43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1"/>
      <c r="P68" s="431"/>
      <c r="Q68" s="431"/>
      <c r="R68" s="431"/>
      <c r="S68" s="431"/>
      <c r="T68" s="431"/>
      <c r="U68" s="43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1"/>
      <c r="P69" s="431"/>
      <c r="Q69" s="431"/>
      <c r="R69" s="431"/>
      <c r="S69" s="431"/>
      <c r="T69" s="431"/>
      <c r="U69" s="43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1"/>
      <c r="P70" s="431"/>
      <c r="Q70" s="431"/>
      <c r="R70" s="431"/>
      <c r="S70" s="431"/>
      <c r="T70" s="431"/>
      <c r="U70" s="43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31"/>
      <c r="P71" s="431"/>
      <c r="Q71" s="431"/>
      <c r="R71" s="431"/>
      <c r="S71" s="431"/>
      <c r="T71" s="431"/>
      <c r="U71" s="43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1"/>
      <c r="P72" s="431"/>
      <c r="Q72" s="431"/>
      <c r="R72" s="431"/>
      <c r="S72" s="431"/>
      <c r="T72" s="431"/>
      <c r="U72" s="43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1"/>
      <c r="P73" s="431"/>
      <c r="Q73" s="431"/>
      <c r="R73" s="431"/>
      <c r="S73" s="431"/>
      <c r="T73" s="431"/>
      <c r="U73" s="43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1"/>
      <c r="P74" s="431"/>
      <c r="Q74" s="431"/>
      <c r="R74" s="431"/>
      <c r="S74" s="431"/>
      <c r="T74" s="431"/>
      <c r="U74" s="43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1"/>
      <c r="P75" s="431"/>
      <c r="Q75" s="431"/>
      <c r="R75" s="431"/>
      <c r="S75" s="431"/>
      <c r="T75" s="431"/>
      <c r="U75" s="43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1"/>
      <c r="P76" s="431"/>
      <c r="Q76" s="431"/>
      <c r="R76" s="431"/>
      <c r="S76" s="431"/>
      <c r="T76" s="431"/>
      <c r="U76" s="43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1"/>
      <c r="P77" s="431"/>
      <c r="Q77" s="431"/>
      <c r="R77" s="431"/>
      <c r="S77" s="431"/>
      <c r="T77" s="431"/>
      <c r="U77" s="43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1"/>
      <c r="P78" s="431"/>
      <c r="Q78" s="431"/>
      <c r="R78" s="431"/>
      <c r="S78" s="431"/>
      <c r="T78" s="431"/>
      <c r="U78" s="43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1"/>
      <c r="P79" s="431"/>
      <c r="Q79" s="431"/>
      <c r="R79" s="431"/>
      <c r="S79" s="431"/>
      <c r="T79" s="431"/>
      <c r="U79" s="43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1"/>
      <c r="P80" s="431"/>
      <c r="Q80" s="431"/>
      <c r="R80" s="431"/>
      <c r="S80" s="431"/>
      <c r="T80" s="431"/>
      <c r="U80" s="43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1"/>
      <c r="P81" s="431"/>
      <c r="Q81" s="431"/>
      <c r="R81" s="431"/>
      <c r="S81" s="431"/>
      <c r="T81" s="431"/>
      <c r="U81" s="43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1"/>
      <c r="P82" s="431"/>
      <c r="Q82" s="431"/>
      <c r="R82" s="431"/>
      <c r="S82" s="431"/>
      <c r="T82" s="431"/>
      <c r="U82" s="43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1"/>
      <c r="P83" s="431"/>
      <c r="Q83" s="431"/>
      <c r="R83" s="431"/>
      <c r="S83" s="431"/>
      <c r="T83" s="431"/>
      <c r="U83" s="43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1"/>
      <c r="P84" s="431"/>
      <c r="Q84" s="431"/>
      <c r="R84" s="431"/>
      <c r="S84" s="431"/>
      <c r="T84" s="431"/>
      <c r="U84" s="43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1"/>
      <c r="P85" s="431"/>
      <c r="Q85" s="431"/>
      <c r="R85" s="431"/>
      <c r="S85" s="431"/>
      <c r="T85" s="431"/>
      <c r="U85" s="43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04" t="s">
        <v>216</v>
      </c>
      <c r="B86" s="504"/>
      <c r="C86" s="43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22" t="s">
        <v>217</v>
      </c>
      <c r="C87" s="126" t="s">
        <v>179</v>
      </c>
      <c r="D87" s="108">
        <v>5.03</v>
      </c>
      <c r="E87" s="108"/>
      <c r="F87" s="127"/>
      <c r="G87" s="128"/>
      <c r="H87" s="42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1"/>
      <c r="P87" s="431"/>
      <c r="Q87" s="431"/>
      <c r="R87" s="431"/>
      <c r="S87" s="431"/>
      <c r="T87" s="431"/>
      <c r="U87" s="43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22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1"/>
      <c r="P88" s="431"/>
      <c r="Q88" s="431"/>
      <c r="R88" s="431"/>
      <c r="S88" s="431"/>
      <c r="T88" s="431"/>
      <c r="U88" s="43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22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1"/>
      <c r="P89" s="431"/>
      <c r="Q89" s="431"/>
      <c r="R89" s="431"/>
      <c r="S89" s="431"/>
      <c r="T89" s="431"/>
      <c r="U89" s="43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1"/>
      <c r="P90" s="431"/>
      <c r="Q90" s="431"/>
      <c r="R90" s="431"/>
      <c r="S90" s="431"/>
      <c r="T90" s="431"/>
      <c r="U90" s="43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27</v>
      </c>
      <c r="H91" s="423">
        <f t="shared" si="36"/>
        <v>135.81</v>
      </c>
      <c r="I91" s="129">
        <v>9.3000000000000007</v>
      </c>
      <c r="J91" s="130">
        <f t="array" ref="J91">IF(ISERROR(G91/I91),"",G91/I91)</f>
        <v>2.9032258064516125</v>
      </c>
      <c r="K91" s="131">
        <f t="array" ref="K91">IF(ISERROR(G91/L91),"",G91/L91)</f>
        <v>2.9032258064516125</v>
      </c>
      <c r="L91" s="129">
        <v>9.3000000000000007</v>
      </c>
      <c r="M91" s="109">
        <f t="shared" si="37"/>
        <v>6.3967741935483886</v>
      </c>
      <c r="N91" s="130">
        <f t="shared" si="38"/>
        <v>0</v>
      </c>
      <c r="O91" s="431"/>
      <c r="P91" s="431"/>
      <c r="Q91" s="431"/>
      <c r="R91" s="431"/>
      <c r="S91" s="431"/>
      <c r="T91" s="431"/>
      <c r="U91" s="431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49</v>
      </c>
      <c r="H92" s="423">
        <f t="shared" si="36"/>
        <v>246.47</v>
      </c>
      <c r="I92" s="129">
        <v>9.3000000000000007</v>
      </c>
      <c r="J92" s="130">
        <f t="array" ref="J92">IF(ISERROR(G92/I92),"",G92/I92)</f>
        <v>5.268817204301075</v>
      </c>
      <c r="K92" s="131">
        <f t="array" ref="K92">IF(ISERROR(G92/L92),"",G92/L92)</f>
        <v>5.268817204301075</v>
      </c>
      <c r="L92" s="129">
        <v>9.3000000000000007</v>
      </c>
      <c r="M92" s="109">
        <f t="shared" si="37"/>
        <v>4.0311827956989257</v>
      </c>
      <c r="N92" s="130">
        <f t="shared" si="38"/>
        <v>0</v>
      </c>
      <c r="O92" s="431"/>
      <c r="P92" s="431"/>
      <c r="Q92" s="431"/>
      <c r="R92" s="431"/>
      <c r="S92" s="431"/>
      <c r="T92" s="431"/>
      <c r="U92" s="431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42710</v>
      </c>
      <c r="G93" s="128">
        <f>66+82+43+80</f>
        <v>271</v>
      </c>
      <c r="H93" s="423">
        <f t="shared" si="36"/>
        <v>1363.13</v>
      </c>
      <c r="I93" s="129">
        <v>9.3000000000000007</v>
      </c>
      <c r="J93" s="130">
        <f t="array" ref="J93">IF(ISERROR(G93/I93),"",G93/I93)</f>
        <v>29.139784946236556</v>
      </c>
      <c r="K93" s="131">
        <f t="array" ref="K93">IF(ISERROR(G93/L93),"",G93/L93)</f>
        <v>29.139784946236556</v>
      </c>
      <c r="L93" s="129">
        <v>9.3000000000000007</v>
      </c>
      <c r="M93" s="109">
        <f t="shared" si="37"/>
        <v>-19.839784946236556</v>
      </c>
      <c r="N93" s="130">
        <f t="shared" si="38"/>
        <v>0</v>
      </c>
      <c r="O93" s="431"/>
      <c r="P93" s="431"/>
      <c r="Q93" s="431"/>
      <c r="R93" s="431"/>
      <c r="S93" s="431"/>
      <c r="T93" s="431"/>
      <c r="U93" s="431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1"/>
      <c r="P94" s="431"/>
      <c r="Q94" s="431"/>
      <c r="R94" s="431"/>
      <c r="S94" s="431"/>
      <c r="T94" s="431"/>
      <c r="U94" s="43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1"/>
      <c r="P95" s="431"/>
      <c r="Q95" s="431"/>
      <c r="R95" s="431"/>
      <c r="S95" s="431"/>
      <c r="T95" s="431"/>
      <c r="U95" s="43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1"/>
      <c r="P96" s="431"/>
      <c r="Q96" s="431"/>
      <c r="R96" s="431"/>
      <c r="S96" s="431"/>
      <c r="T96" s="431"/>
      <c r="U96" s="43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1"/>
      <c r="P97" s="431"/>
      <c r="Q97" s="431"/>
      <c r="R97" s="431"/>
      <c r="S97" s="431"/>
      <c r="T97" s="431"/>
      <c r="U97" s="43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1"/>
      <c r="P98" s="431"/>
      <c r="Q98" s="431"/>
      <c r="R98" s="431"/>
      <c r="S98" s="431"/>
      <c r="T98" s="431"/>
      <c r="U98" s="43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2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1"/>
      <c r="P99" s="431"/>
      <c r="Q99" s="431"/>
      <c r="R99" s="431"/>
      <c r="S99" s="431"/>
      <c r="T99" s="431"/>
      <c r="U99" s="43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1"/>
      <c r="P100" s="431"/>
      <c r="Q100" s="431"/>
      <c r="R100" s="431"/>
      <c r="S100" s="431"/>
      <c r="T100" s="431"/>
      <c r="U100" s="43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1"/>
      <c r="P101" s="431"/>
      <c r="Q101" s="431"/>
      <c r="R101" s="431"/>
      <c r="S101" s="431"/>
      <c r="T101" s="431"/>
      <c r="U101" s="43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1"/>
      <c r="P102" s="431"/>
      <c r="Q102" s="431"/>
      <c r="R102" s="431"/>
      <c r="S102" s="431"/>
      <c r="T102" s="431"/>
      <c r="U102" s="43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2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1"/>
      <c r="P103" s="431"/>
      <c r="Q103" s="431"/>
      <c r="R103" s="431"/>
      <c r="S103" s="431"/>
      <c r="T103" s="431"/>
      <c r="U103" s="43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2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1"/>
      <c r="P104" s="431"/>
      <c r="Q104" s="431"/>
      <c r="R104" s="431"/>
      <c r="S104" s="431"/>
      <c r="T104" s="431"/>
      <c r="U104" s="43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2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1"/>
      <c r="P105" s="431"/>
      <c r="Q105" s="431"/>
      <c r="R105" s="431"/>
      <c r="S105" s="431"/>
      <c r="T105" s="431"/>
      <c r="U105" s="43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2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1"/>
      <c r="P106" s="431"/>
      <c r="Q106" s="431"/>
      <c r="R106" s="431"/>
      <c r="S106" s="431"/>
      <c r="T106" s="431"/>
      <c r="U106" s="43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22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1"/>
      <c r="P107" s="431"/>
      <c r="Q107" s="431"/>
      <c r="R107" s="431"/>
      <c r="S107" s="431"/>
      <c r="T107" s="431"/>
      <c r="U107" s="43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22" t="s">
        <v>393</v>
      </c>
      <c r="C108" s="187" t="s">
        <v>402</v>
      </c>
      <c r="D108" s="108">
        <v>5</v>
      </c>
      <c r="E108" s="108"/>
      <c r="F108" s="127"/>
      <c r="G108" s="128"/>
      <c r="H108" s="42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1"/>
      <c r="P108" s="431"/>
      <c r="Q108" s="431"/>
      <c r="R108" s="431"/>
      <c r="S108" s="431"/>
      <c r="T108" s="431"/>
      <c r="U108" s="43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22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1"/>
      <c r="P109" s="431"/>
      <c r="Q109" s="431"/>
      <c r="R109" s="431"/>
      <c r="S109" s="431"/>
      <c r="T109" s="431"/>
      <c r="U109" s="43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22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1"/>
      <c r="P110" s="431"/>
      <c r="Q110" s="431"/>
      <c r="R110" s="431"/>
      <c r="S110" s="431"/>
      <c r="T110" s="431"/>
      <c r="U110" s="43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22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1"/>
      <c r="P111" s="431"/>
      <c r="Q111" s="431"/>
      <c r="R111" s="431"/>
      <c r="S111" s="431"/>
      <c r="T111" s="431"/>
      <c r="U111" s="43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22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1"/>
      <c r="P112" s="431"/>
      <c r="Q112" s="431"/>
      <c r="R112" s="431"/>
      <c r="S112" s="431"/>
      <c r="T112" s="431"/>
      <c r="U112" s="43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1"/>
      <c r="P113" s="431"/>
      <c r="Q113" s="431"/>
      <c r="R113" s="431"/>
      <c r="S113" s="431"/>
      <c r="T113" s="431"/>
      <c r="U113" s="43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1"/>
      <c r="P114" s="431"/>
      <c r="Q114" s="431"/>
      <c r="R114" s="431"/>
      <c r="S114" s="431"/>
      <c r="T114" s="431"/>
      <c r="U114" s="43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2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1"/>
      <c r="P115" s="431"/>
      <c r="Q115" s="431"/>
      <c r="R115" s="431"/>
      <c r="S115" s="431"/>
      <c r="T115" s="431"/>
      <c r="U115" s="43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1"/>
      <c r="P116" s="431"/>
      <c r="Q116" s="431"/>
      <c r="R116" s="431"/>
      <c r="S116" s="431"/>
      <c r="T116" s="431"/>
      <c r="U116" s="43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1"/>
      <c r="P117" s="431"/>
      <c r="Q117" s="431"/>
      <c r="R117" s="431"/>
      <c r="S117" s="431"/>
      <c r="T117" s="431"/>
      <c r="U117" s="43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1"/>
      <c r="P118" s="431"/>
      <c r="Q118" s="431"/>
      <c r="R118" s="431"/>
      <c r="S118" s="431"/>
      <c r="T118" s="431"/>
      <c r="U118" s="43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100+110+100*4</f>
        <v>610</v>
      </c>
      <c r="H119" s="423">
        <f t="shared" si="36"/>
        <v>3092.7000000000003</v>
      </c>
      <c r="I119" s="129">
        <f>6.5*3</f>
        <v>19.5</v>
      </c>
      <c r="J119" s="130">
        <f t="array" ref="J119">IF(ISERROR(G119/I119),"",G119/I119)</f>
        <v>31.282051282051281</v>
      </c>
      <c r="K119" s="131">
        <f t="array" ref="K119">IF(ISERROR(G119/L119),"",G119/L119)</f>
        <v>67.777777777777771</v>
      </c>
      <c r="L119" s="129">
        <v>9</v>
      </c>
      <c r="M119" s="109">
        <f t="shared" si="46"/>
        <v>-48.277777777777771</v>
      </c>
      <c r="N119" s="130">
        <f t="shared" si="47"/>
        <v>0</v>
      </c>
      <c r="O119" s="431"/>
      <c r="P119" s="431"/>
      <c r="Q119" s="431"/>
      <c r="R119" s="431"/>
      <c r="S119" s="431"/>
      <c r="T119" s="431"/>
      <c r="U119" s="431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76+100*3+100</f>
        <v>476</v>
      </c>
      <c r="H120" s="423">
        <f t="shared" si="36"/>
        <v>2408.56</v>
      </c>
      <c r="I120" s="129">
        <f>4.5*3</f>
        <v>13.5</v>
      </c>
      <c r="J120" s="130">
        <f t="array" ref="J120">IF(ISERROR(G120/I120),"",G120/I120)</f>
        <v>35.25925925925926</v>
      </c>
      <c r="K120" s="423">
        <f t="array" ref="K120">IF(ISERROR(G120/L120),"",G120/L120)</f>
        <v>52.888888888888886</v>
      </c>
      <c r="L120" s="129">
        <v>9</v>
      </c>
      <c r="M120" s="109">
        <f t="shared" si="46"/>
        <v>-39.388888888888886</v>
      </c>
      <c r="N120" s="130">
        <f t="shared" si="47"/>
        <v>0</v>
      </c>
      <c r="O120" s="431"/>
      <c r="P120" s="431"/>
      <c r="Q120" s="431"/>
      <c r="R120" s="431"/>
      <c r="S120" s="431"/>
      <c r="T120" s="431"/>
      <c r="U120" s="431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432" t="s">
        <v>202</v>
      </c>
      <c r="D121" s="143"/>
      <c r="E121" s="143"/>
      <c r="F121" s="144"/>
      <c r="G121" s="145">
        <f>SUM(G87:G120)</f>
        <v>1433</v>
      </c>
      <c r="H121" s="146">
        <f>SUM(H87:H120)</f>
        <v>7246.67</v>
      </c>
      <c r="I121" s="146">
        <f>SUM(I87:I120)</f>
        <v>60.900000000000006</v>
      </c>
      <c r="J121" s="130">
        <f t="array" ref="J121">IF(ISERROR(G121/I121),"",G121/I121)</f>
        <v>23.530377668308702</v>
      </c>
      <c r="K121" s="146">
        <f>SUM(K87:K120)</f>
        <v>157.97849462365591</v>
      </c>
      <c r="L121" s="147"/>
      <c r="M121" s="150">
        <f t="shared" ref="M121:V121" si="50">SUM(M87:M120)</f>
        <v>-97.078494623655899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1"/>
      <c r="P122" s="431"/>
      <c r="Q122" s="431"/>
      <c r="R122" s="431"/>
      <c r="S122" s="431"/>
      <c r="T122" s="431"/>
      <c r="U122" s="43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1"/>
      <c r="P123" s="431"/>
      <c r="Q123" s="431"/>
      <c r="R123" s="431"/>
      <c r="S123" s="431"/>
      <c r="T123" s="431"/>
      <c r="U123" s="43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1"/>
      <c r="P124" s="431"/>
      <c r="Q124" s="431"/>
      <c r="R124" s="431"/>
      <c r="S124" s="431"/>
      <c r="T124" s="431"/>
      <c r="U124" s="43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2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1"/>
      <c r="P125" s="431"/>
      <c r="Q125" s="431"/>
      <c r="R125" s="431"/>
      <c r="S125" s="431"/>
      <c r="T125" s="431"/>
      <c r="U125" s="43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28" t="s">
        <v>203</v>
      </c>
      <c r="D126" s="108">
        <v>5.03</v>
      </c>
      <c r="E126" s="108"/>
      <c r="F126" s="127"/>
      <c r="G126" s="128"/>
      <c r="H126" s="42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1"/>
      <c r="P126" s="431"/>
      <c r="Q126" s="431"/>
      <c r="R126" s="431"/>
      <c r="S126" s="431"/>
      <c r="T126" s="431"/>
      <c r="U126" s="43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1"/>
      <c r="P127" s="431"/>
      <c r="Q127" s="431"/>
      <c r="R127" s="431"/>
      <c r="S127" s="431"/>
      <c r="T127" s="431"/>
      <c r="U127" s="43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1"/>
      <c r="P128" s="431"/>
      <c r="Q128" s="431"/>
      <c r="R128" s="431"/>
      <c r="S128" s="431"/>
      <c r="T128" s="431"/>
      <c r="U128" s="43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28" t="s">
        <v>228</v>
      </c>
      <c r="D129" s="108">
        <v>5.03</v>
      </c>
      <c r="E129" s="108"/>
      <c r="F129" s="127"/>
      <c r="G129" s="128"/>
      <c r="H129" s="42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1"/>
      <c r="P129" s="431"/>
      <c r="Q129" s="431"/>
      <c r="R129" s="431"/>
      <c r="S129" s="431"/>
      <c r="T129" s="431"/>
      <c r="U129" s="43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428" t="s">
        <v>212</v>
      </c>
      <c r="D130" s="108">
        <v>5.03</v>
      </c>
      <c r="E130" s="108"/>
      <c r="F130" s="127"/>
      <c r="G130" s="128"/>
      <c r="H130" s="42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1"/>
      <c r="P130" s="431"/>
      <c r="Q130" s="431"/>
      <c r="R130" s="431"/>
      <c r="S130" s="431"/>
      <c r="T130" s="431"/>
      <c r="U130" s="43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28" t="s">
        <v>203</v>
      </c>
      <c r="D131" s="108">
        <v>5.03</v>
      </c>
      <c r="E131" s="108"/>
      <c r="F131" s="127"/>
      <c r="G131" s="128"/>
      <c r="H131" s="42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1"/>
      <c r="P131" s="431"/>
      <c r="Q131" s="431"/>
      <c r="R131" s="431"/>
      <c r="S131" s="431"/>
      <c r="T131" s="431"/>
      <c r="U131" s="43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28" t="s">
        <v>186</v>
      </c>
      <c r="D132" s="108">
        <v>5.03</v>
      </c>
      <c r="E132" s="108"/>
      <c r="F132" s="127"/>
      <c r="G132" s="128"/>
      <c r="H132" s="42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1"/>
      <c r="P132" s="431"/>
      <c r="Q132" s="431"/>
      <c r="R132" s="431"/>
      <c r="S132" s="431"/>
      <c r="T132" s="431"/>
      <c r="U132" s="43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28" t="s">
        <v>228</v>
      </c>
      <c r="D133" s="108">
        <v>5.03</v>
      </c>
      <c r="E133" s="108"/>
      <c r="F133" s="127"/>
      <c r="G133" s="128"/>
      <c r="H133" s="42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1"/>
      <c r="P133" s="431"/>
      <c r="Q133" s="431"/>
      <c r="R133" s="431"/>
      <c r="S133" s="431"/>
      <c r="T133" s="431"/>
      <c r="U133" s="43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28" t="s">
        <v>199</v>
      </c>
      <c r="D134" s="108">
        <v>5.03</v>
      </c>
      <c r="E134" s="108"/>
      <c r="F134" s="127"/>
      <c r="G134" s="128"/>
      <c r="H134" s="42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1"/>
      <c r="P134" s="431"/>
      <c r="Q134" s="431"/>
      <c r="R134" s="431"/>
      <c r="S134" s="431"/>
      <c r="T134" s="431"/>
      <c r="U134" s="43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1"/>
      <c r="P135" s="431"/>
      <c r="Q135" s="431"/>
      <c r="R135" s="431"/>
      <c r="S135" s="431"/>
      <c r="T135" s="431"/>
      <c r="U135" s="43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1"/>
      <c r="P136" s="431"/>
      <c r="Q136" s="431"/>
      <c r="R136" s="431"/>
      <c r="S136" s="431"/>
      <c r="T136" s="431"/>
      <c r="U136" s="43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43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1"/>
      <c r="P138" s="431"/>
      <c r="Q138" s="431"/>
      <c r="R138" s="431"/>
      <c r="S138" s="431"/>
      <c r="T138" s="431"/>
      <c r="U138" s="43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1"/>
      <c r="P139" s="431"/>
      <c r="Q139" s="431"/>
      <c r="R139" s="431"/>
      <c r="S139" s="431"/>
      <c r="T139" s="431"/>
      <c r="U139" s="43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1"/>
      <c r="P140" s="431"/>
      <c r="Q140" s="431"/>
      <c r="R140" s="431"/>
      <c r="S140" s="431"/>
      <c r="T140" s="431"/>
      <c r="U140" s="43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2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1"/>
      <c r="P141" s="431"/>
      <c r="Q141" s="431"/>
      <c r="R141" s="431"/>
      <c r="S141" s="431"/>
      <c r="T141" s="431"/>
      <c r="U141" s="43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1"/>
      <c r="P142" s="431"/>
      <c r="Q142" s="431"/>
      <c r="R142" s="431"/>
      <c r="S142" s="431"/>
      <c r="T142" s="431"/>
      <c r="U142" s="43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5"/>
        <v>0</v>
      </c>
      <c r="I143" s="129"/>
      <c r="J143" s="130"/>
      <c r="K143" s="131"/>
      <c r="L143" s="129"/>
      <c r="M143" s="109"/>
      <c r="N143" s="130"/>
      <c r="O143" s="431"/>
      <c r="P143" s="431"/>
      <c r="Q143" s="431"/>
      <c r="R143" s="431"/>
      <c r="S143" s="431"/>
      <c r="T143" s="431"/>
      <c r="U143" s="431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23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31"/>
      <c r="P144" s="431"/>
      <c r="Q144" s="431"/>
      <c r="R144" s="431"/>
      <c r="S144" s="431"/>
      <c r="T144" s="431"/>
      <c r="U144" s="431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96" t="s">
        <v>234</v>
      </c>
      <c r="B145" s="497"/>
      <c r="C145" s="432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29"/>
      <c r="D146" s="108">
        <v>3.65</v>
      </c>
      <c r="E146" s="108"/>
      <c r="F146" s="153"/>
      <c r="G146" s="128"/>
      <c r="H146" s="423">
        <f t="shared" ref="H146:H159" si="63">D146*G146</f>
        <v>0</v>
      </c>
      <c r="I146" s="129"/>
      <c r="J146" s="130" t="str">
        <f t="array" ref="J146">IF(ISERROR(G146/I146),"",G146/I146)</f>
        <v/>
      </c>
      <c r="K146" s="423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31"/>
      <c r="P146" s="431"/>
      <c r="Q146" s="431"/>
      <c r="R146" s="431"/>
      <c r="S146" s="431"/>
      <c r="T146" s="431"/>
      <c r="U146" s="431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29"/>
      <c r="D147" s="108">
        <v>6.58</v>
      </c>
      <c r="E147" s="108"/>
      <c r="F147" s="127"/>
      <c r="G147" s="128"/>
      <c r="H147" s="423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31"/>
      <c r="P147" s="431"/>
      <c r="Q147" s="431"/>
      <c r="R147" s="431"/>
      <c r="S147" s="431"/>
      <c r="T147" s="431"/>
      <c r="U147" s="431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29"/>
      <c r="D148" s="108">
        <v>7.8</v>
      </c>
      <c r="E148" s="108"/>
      <c r="F148" s="127"/>
      <c r="G148" s="128"/>
      <c r="H148" s="423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31"/>
      <c r="P148" s="431"/>
      <c r="Q148" s="431"/>
      <c r="R148" s="431"/>
      <c r="S148" s="431"/>
      <c r="T148" s="431"/>
      <c r="U148" s="431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29"/>
      <c r="D149" s="108">
        <v>4.4000000000000004</v>
      </c>
      <c r="E149" s="108"/>
      <c r="F149" s="127"/>
      <c r="G149" s="128"/>
      <c r="H149" s="42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31"/>
      <c r="P149" s="431"/>
      <c r="Q149" s="431"/>
      <c r="R149" s="431"/>
      <c r="S149" s="431"/>
      <c r="T149" s="431"/>
      <c r="U149" s="43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23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31"/>
      <c r="P150" s="431"/>
      <c r="Q150" s="431"/>
      <c r="R150" s="431"/>
      <c r="S150" s="431"/>
      <c r="T150" s="431"/>
      <c r="U150" s="431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29" t="s">
        <v>499</v>
      </c>
      <c r="C151" s="429" t="s">
        <v>179</v>
      </c>
      <c r="D151" s="108">
        <v>6.04</v>
      </c>
      <c r="E151" s="108"/>
      <c r="F151" s="127"/>
      <c r="G151" s="128"/>
      <c r="H151" s="42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31"/>
      <c r="P151" s="431"/>
      <c r="Q151" s="431"/>
      <c r="R151" s="431"/>
      <c r="S151" s="431"/>
      <c r="T151" s="431"/>
      <c r="U151" s="431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29" t="s">
        <v>239</v>
      </c>
      <c r="C152" s="429" t="s">
        <v>186</v>
      </c>
      <c r="D152" s="108">
        <v>6.04</v>
      </c>
      <c r="E152" s="108"/>
      <c r="F152" s="127"/>
      <c r="G152" s="128"/>
      <c r="H152" s="423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31"/>
      <c r="P152" s="431"/>
      <c r="Q152" s="431"/>
      <c r="R152" s="431"/>
      <c r="S152" s="431"/>
      <c r="T152" s="431"/>
      <c r="U152" s="431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29" t="s">
        <v>443</v>
      </c>
      <c r="C153" s="429" t="s">
        <v>179</v>
      </c>
      <c r="D153" s="108">
        <v>6</v>
      </c>
      <c r="E153" s="108"/>
      <c r="F153" s="127"/>
      <c r="G153" s="128"/>
      <c r="H153" s="423">
        <f t="shared" si="63"/>
        <v>0</v>
      </c>
      <c r="I153" s="129"/>
      <c r="J153" s="130"/>
      <c r="K153" s="131"/>
      <c r="L153" s="129"/>
      <c r="M153" s="109"/>
      <c r="N153" s="130"/>
      <c r="O153" s="431"/>
      <c r="P153" s="431"/>
      <c r="Q153" s="431"/>
      <c r="R153" s="431"/>
      <c r="S153" s="431"/>
      <c r="T153" s="431"/>
      <c r="U153" s="431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29" t="s">
        <v>443</v>
      </c>
      <c r="C154" s="429" t="s">
        <v>421</v>
      </c>
      <c r="D154" s="108">
        <v>6</v>
      </c>
      <c r="E154" s="108"/>
      <c r="F154" s="127">
        <v>42711</v>
      </c>
      <c r="G154" s="128">
        <f>42+42</f>
        <v>84</v>
      </c>
      <c r="H154" s="423">
        <f t="shared" si="63"/>
        <v>504</v>
      </c>
      <c r="I154" s="129">
        <v>6</v>
      </c>
      <c r="J154" s="130"/>
      <c r="K154" s="131"/>
      <c r="L154" s="129">
        <v>6</v>
      </c>
      <c r="M154" s="109"/>
      <c r="N154" s="130"/>
      <c r="O154" s="431"/>
      <c r="P154" s="431"/>
      <c r="Q154" s="431"/>
      <c r="R154" s="431"/>
      <c r="S154" s="431"/>
      <c r="T154" s="431"/>
      <c r="U154" s="431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22" t="s">
        <v>240</v>
      </c>
      <c r="C155" s="126"/>
      <c r="D155" s="108">
        <v>7.3</v>
      </c>
      <c r="E155" s="108"/>
      <c r="F155" s="127"/>
      <c r="G155" s="128"/>
      <c r="H155" s="423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31"/>
      <c r="P155" s="431"/>
      <c r="Q155" s="431"/>
      <c r="R155" s="431"/>
      <c r="S155" s="431"/>
      <c r="T155" s="431"/>
      <c r="U155" s="431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22" t="s">
        <v>241</v>
      </c>
      <c r="C156" s="126"/>
      <c r="D156" s="108">
        <f>78*120/1000</f>
        <v>9.36</v>
      </c>
      <c r="E156" s="108"/>
      <c r="F156" s="127"/>
      <c r="G156" s="128"/>
      <c r="H156" s="423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31"/>
      <c r="P156" s="431"/>
      <c r="Q156" s="431"/>
      <c r="R156" s="431"/>
      <c r="S156" s="431"/>
      <c r="T156" s="431"/>
      <c r="U156" s="431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22" t="s">
        <v>242</v>
      </c>
      <c r="C157" s="126"/>
      <c r="D157" s="108">
        <v>4.5</v>
      </c>
      <c r="E157" s="108"/>
      <c r="F157" s="127"/>
      <c r="G157" s="128"/>
      <c r="H157" s="423">
        <f t="shared" si="63"/>
        <v>0</v>
      </c>
      <c r="I157" s="129"/>
      <c r="J157" s="130"/>
      <c r="K157" s="131"/>
      <c r="L157" s="129"/>
      <c r="M157" s="109"/>
      <c r="N157" s="130"/>
      <c r="O157" s="431"/>
      <c r="P157" s="431"/>
      <c r="Q157" s="431"/>
      <c r="R157" s="431"/>
      <c r="S157" s="431"/>
      <c r="T157" s="431"/>
      <c r="U157" s="431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22" t="s">
        <v>243</v>
      </c>
      <c r="C158" s="126"/>
      <c r="D158" s="108">
        <v>4.5</v>
      </c>
      <c r="E158" s="108"/>
      <c r="F158" s="127"/>
      <c r="G158" s="128"/>
      <c r="H158" s="423">
        <f t="shared" si="63"/>
        <v>0</v>
      </c>
      <c r="I158" s="129"/>
      <c r="J158" s="130"/>
      <c r="K158" s="131"/>
      <c r="L158" s="129"/>
      <c r="M158" s="109"/>
      <c r="N158" s="130"/>
      <c r="O158" s="431"/>
      <c r="P158" s="431"/>
      <c r="Q158" s="431"/>
      <c r="R158" s="431"/>
      <c r="S158" s="431"/>
      <c r="T158" s="431"/>
      <c r="U158" s="431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23">
        <f t="shared" si="63"/>
        <v>0</v>
      </c>
      <c r="I159" s="129"/>
      <c r="J159" s="130"/>
      <c r="K159" s="131"/>
      <c r="L159" s="129"/>
      <c r="M159" s="109"/>
      <c r="N159" s="130"/>
      <c r="O159" s="431"/>
      <c r="P159" s="431"/>
      <c r="Q159" s="431"/>
      <c r="R159" s="431"/>
      <c r="S159" s="431"/>
      <c r="T159" s="431"/>
      <c r="U159" s="431"/>
      <c r="V159" s="132"/>
      <c r="W159" s="133"/>
      <c r="X159" s="132"/>
      <c r="Y159" s="132"/>
      <c r="Z159" s="132"/>
      <c r="AA159" s="132"/>
    </row>
    <row r="160" spans="1:27" ht="20.100000000000001" customHeight="1">
      <c r="A160" s="496" t="s">
        <v>244</v>
      </c>
      <c r="B160" s="497"/>
      <c r="C160" s="432" t="s">
        <v>202</v>
      </c>
      <c r="D160" s="143"/>
      <c r="E160" s="143"/>
      <c r="F160" s="144"/>
      <c r="G160" s="145">
        <f>SUM(G146:G158)</f>
        <v>84</v>
      </c>
      <c r="H160" s="146">
        <f>SUM(H146:H156)</f>
        <v>504</v>
      </c>
      <c r="I160" s="146">
        <f>SUM(I146:I158)</f>
        <v>6</v>
      </c>
      <c r="J160" s="130">
        <f t="array" ref="J160">IF(ISERROR(G160/I160),"",G160/I160)</f>
        <v>14</v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1517</v>
      </c>
      <c r="H161" s="154">
        <f>SUM(H28,H86,H121,H137,H145,H160)</f>
        <v>7750.67</v>
      </c>
      <c r="I161" s="154">
        <f>SUM(I28,I86,I121,I137,I145,I160)</f>
        <v>66.900000000000006</v>
      </c>
      <c r="J161" s="155">
        <f t="array" ref="J161">IF(ISERROR(G161/I161),"",G161/I161)</f>
        <v>22.675635276532134</v>
      </c>
      <c r="K161" s="154">
        <f>SUM(K28,K86,K121,K137,K145,K160)</f>
        <v>157.97849462365591</v>
      </c>
      <c r="L161" s="155">
        <f>IF(ISERROR(G161/K161),"",G161/K161)</f>
        <v>9.6025728287503416</v>
      </c>
      <c r="M161" s="154">
        <f t="shared" ref="M161:AA161" si="76">SUM(M28,M86,M121,M137,M145,M160)</f>
        <v>-97.078494623655899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425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425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425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425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425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425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425">
        <f>G161</f>
        <v>1517</v>
      </c>
      <c r="C168" s="472" t="s">
        <v>269</v>
      </c>
      <c r="D168" s="471"/>
      <c r="E168" s="462">
        <f>H161</f>
        <v>7750.67</v>
      </c>
      <c r="F168" s="462"/>
      <c r="G168" s="462" t="s">
        <v>270</v>
      </c>
      <c r="H168" s="462"/>
      <c r="I168" s="490">
        <f>L161</f>
        <v>9.6025728287503416</v>
      </c>
      <c r="J168" s="490"/>
      <c r="K168" s="492" t="s">
        <v>271</v>
      </c>
      <c r="L168" s="492"/>
      <c r="M168" s="490">
        <f>J161</f>
        <v>22.675635276532134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425">
        <f>I161+C167</f>
        <v>70.900000000000006</v>
      </c>
      <c r="C169" s="469" t="s">
        <v>251</v>
      </c>
      <c r="D169" s="470"/>
      <c r="E169" s="487">
        <f>K161+I167</f>
        <v>198.97849462365591</v>
      </c>
      <c r="F169" s="487"/>
      <c r="G169" s="462" t="s">
        <v>274</v>
      </c>
      <c r="H169" s="462"/>
      <c r="I169" s="490">
        <f>B169-E169</f>
        <v>-128.0784946236559</v>
      </c>
      <c r="J169" s="490"/>
      <c r="K169" s="492" t="s">
        <v>275</v>
      </c>
      <c r="L169" s="492"/>
      <c r="M169" s="493">
        <f>IF(ISERROR(I169/E169),"",I169/E169)</f>
        <v>-0.64368008646311803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425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519</v>
      </c>
      <c r="H174" s="429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422" t="s">
        <v>178</v>
      </c>
      <c r="C175" s="126" t="s">
        <v>179</v>
      </c>
      <c r="D175" s="108">
        <v>5.03</v>
      </c>
      <c r="E175" s="108"/>
      <c r="F175" s="127"/>
      <c r="G175" s="128"/>
      <c r="H175" s="423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31"/>
      <c r="P175" s="431"/>
      <c r="Q175" s="431"/>
      <c r="R175" s="431"/>
      <c r="S175" s="431"/>
      <c r="T175" s="431"/>
      <c r="U175" s="431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23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31"/>
      <c r="P176" s="431"/>
      <c r="Q176" s="431"/>
      <c r="R176" s="431"/>
      <c r="S176" s="431"/>
      <c r="T176" s="431"/>
      <c r="U176" s="431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23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31"/>
      <c r="P177" s="431"/>
      <c r="Q177" s="431"/>
      <c r="R177" s="431"/>
      <c r="S177" s="431"/>
      <c r="T177" s="431"/>
      <c r="U177" s="431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2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31"/>
      <c r="P178" s="431"/>
      <c r="Q178" s="431"/>
      <c r="R178" s="431"/>
      <c r="S178" s="431"/>
      <c r="T178" s="431"/>
      <c r="U178" s="43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2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31"/>
      <c r="P179" s="431"/>
      <c r="Q179" s="431"/>
      <c r="R179" s="431"/>
      <c r="S179" s="431"/>
      <c r="T179" s="431"/>
      <c r="U179" s="43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23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1"/>
      <c r="P180" s="431"/>
      <c r="Q180" s="431"/>
      <c r="R180" s="431"/>
      <c r="S180" s="431"/>
      <c r="T180" s="431"/>
      <c r="U180" s="43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23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31"/>
      <c r="P181" s="431"/>
      <c r="Q181" s="431"/>
      <c r="R181" s="431"/>
      <c r="S181" s="431"/>
      <c r="T181" s="431"/>
      <c r="U181" s="431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23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31"/>
      <c r="P182" s="431"/>
      <c r="Q182" s="431"/>
      <c r="R182" s="431"/>
      <c r="S182" s="431"/>
      <c r="T182" s="431"/>
      <c r="U182" s="431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23">
        <f t="shared" si="77"/>
        <v>0</v>
      </c>
      <c r="I183" s="423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31"/>
      <c r="P183" s="431"/>
      <c r="Q183" s="431"/>
      <c r="R183" s="431"/>
      <c r="S183" s="431"/>
      <c r="T183" s="431"/>
      <c r="U183" s="431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23">
        <f t="shared" si="77"/>
        <v>0</v>
      </c>
      <c r="I184" s="423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31"/>
      <c r="P184" s="431"/>
      <c r="Q184" s="431"/>
      <c r="R184" s="431"/>
      <c r="S184" s="431"/>
      <c r="T184" s="431"/>
      <c r="U184" s="431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23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31"/>
      <c r="P185" s="431"/>
      <c r="Q185" s="431"/>
      <c r="R185" s="431"/>
      <c r="S185" s="431"/>
      <c r="T185" s="431"/>
      <c r="U185" s="431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23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31"/>
      <c r="P186" s="431"/>
      <c r="Q186" s="431"/>
      <c r="R186" s="431"/>
      <c r="S186" s="431"/>
      <c r="T186" s="431"/>
      <c r="U186" s="431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23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31"/>
      <c r="P187" s="431"/>
      <c r="Q187" s="431"/>
      <c r="R187" s="431"/>
      <c r="S187" s="431"/>
      <c r="T187" s="431"/>
      <c r="U187" s="431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23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31"/>
      <c r="P188" s="431"/>
      <c r="Q188" s="431"/>
      <c r="R188" s="431"/>
      <c r="S188" s="431"/>
      <c r="T188" s="431"/>
      <c r="U188" s="431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23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31"/>
      <c r="P189" s="431"/>
      <c r="Q189" s="431"/>
      <c r="R189" s="431"/>
      <c r="S189" s="431"/>
      <c r="T189" s="431"/>
      <c r="U189" s="431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29" t="s">
        <v>190</v>
      </c>
      <c r="D190" s="108">
        <v>4.8</v>
      </c>
      <c r="E190" s="108"/>
      <c r="F190" s="127"/>
      <c r="G190" s="128"/>
      <c r="H190" s="423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31"/>
      <c r="P190" s="431"/>
      <c r="Q190" s="431"/>
      <c r="R190" s="431"/>
      <c r="S190" s="431"/>
      <c r="T190" s="431"/>
      <c r="U190" s="431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29" t="s">
        <v>187</v>
      </c>
      <c r="D191" s="108">
        <v>4.8</v>
      </c>
      <c r="E191" s="108"/>
      <c r="F191" s="127"/>
      <c r="G191" s="128"/>
      <c r="H191" s="423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31"/>
      <c r="P191" s="431"/>
      <c r="Q191" s="431"/>
      <c r="R191" s="431"/>
      <c r="S191" s="431"/>
      <c r="T191" s="431"/>
      <c r="U191" s="431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29" t="s">
        <v>179</v>
      </c>
      <c r="D192" s="108">
        <v>4.8</v>
      </c>
      <c r="E192" s="108"/>
      <c r="F192" s="127"/>
      <c r="G192" s="128"/>
      <c r="H192" s="42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1"/>
      <c r="P192" s="431"/>
      <c r="Q192" s="431"/>
      <c r="R192" s="431"/>
      <c r="S192" s="431"/>
      <c r="T192" s="431"/>
      <c r="U192" s="43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29" t="s">
        <v>199</v>
      </c>
      <c r="D193" s="108">
        <v>4.8</v>
      </c>
      <c r="E193" s="108"/>
      <c r="F193" s="127"/>
      <c r="G193" s="128"/>
      <c r="H193" s="42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1"/>
      <c r="P193" s="431"/>
      <c r="Q193" s="431"/>
      <c r="R193" s="431"/>
      <c r="S193" s="431"/>
      <c r="T193" s="431"/>
      <c r="U193" s="43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23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31"/>
      <c r="P194" s="431"/>
      <c r="Q194" s="431"/>
      <c r="R194" s="431"/>
      <c r="S194" s="431"/>
      <c r="T194" s="431"/>
      <c r="U194" s="431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23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31"/>
      <c r="P195" s="431"/>
      <c r="Q195" s="431"/>
      <c r="R195" s="431"/>
      <c r="S195" s="431"/>
      <c r="T195" s="431"/>
      <c r="U195" s="431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496" t="s">
        <v>201</v>
      </c>
      <c r="B196" s="497"/>
      <c r="C196" s="432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22" t="s">
        <v>206</v>
      </c>
      <c r="C197" s="126" t="s">
        <v>199</v>
      </c>
      <c r="D197" s="108">
        <v>5.03</v>
      </c>
      <c r="E197" s="108"/>
      <c r="F197" s="127"/>
      <c r="G197" s="128"/>
      <c r="H197" s="423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27"/>
      <c r="P197" s="427"/>
      <c r="Q197" s="427"/>
      <c r="R197" s="427"/>
      <c r="S197" s="427"/>
      <c r="T197" s="427"/>
      <c r="U197" s="427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22" t="s">
        <v>425</v>
      </c>
      <c r="C198" s="187" t="s">
        <v>427</v>
      </c>
      <c r="D198" s="108">
        <v>5.03</v>
      </c>
      <c r="E198" s="108"/>
      <c r="F198" s="127"/>
      <c r="G198" s="128"/>
      <c r="H198" s="423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27"/>
      <c r="P198" s="427"/>
      <c r="Q198" s="427"/>
      <c r="R198" s="427"/>
      <c r="S198" s="427"/>
      <c r="T198" s="427"/>
      <c r="U198" s="427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22" t="s">
        <v>206</v>
      </c>
      <c r="C199" s="126" t="s">
        <v>186</v>
      </c>
      <c r="D199" s="108">
        <v>5.03</v>
      </c>
      <c r="E199" s="108"/>
      <c r="F199" s="127"/>
      <c r="G199" s="128"/>
      <c r="H199" s="423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27"/>
      <c r="P199" s="427"/>
      <c r="Q199" s="427"/>
      <c r="R199" s="427"/>
      <c r="S199" s="427"/>
      <c r="T199" s="427"/>
      <c r="U199" s="427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22" t="s">
        <v>206</v>
      </c>
      <c r="C200" s="126" t="s">
        <v>203</v>
      </c>
      <c r="D200" s="108">
        <v>5.03</v>
      </c>
      <c r="E200" s="108"/>
      <c r="F200" s="127"/>
      <c r="G200" s="128"/>
      <c r="H200" s="423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27"/>
      <c r="P200" s="427"/>
      <c r="Q200" s="427"/>
      <c r="R200" s="427"/>
      <c r="S200" s="427"/>
      <c r="T200" s="427"/>
      <c r="U200" s="427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22" t="s">
        <v>206</v>
      </c>
      <c r="C201" s="126" t="s">
        <v>207</v>
      </c>
      <c r="D201" s="108">
        <v>5.03</v>
      </c>
      <c r="E201" s="108"/>
      <c r="F201" s="127"/>
      <c r="G201" s="128"/>
      <c r="H201" s="42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27"/>
      <c r="P201" s="427"/>
      <c r="Q201" s="427"/>
      <c r="R201" s="427"/>
      <c r="S201" s="427"/>
      <c r="T201" s="427"/>
      <c r="U201" s="427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22" t="s">
        <v>414</v>
      </c>
      <c r="C202" s="187" t="s">
        <v>415</v>
      </c>
      <c r="D202" s="108">
        <v>5.03</v>
      </c>
      <c r="E202" s="108"/>
      <c r="F202" s="127"/>
      <c r="G202" s="128"/>
      <c r="H202" s="423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27"/>
      <c r="P202" s="427"/>
      <c r="Q202" s="427"/>
      <c r="R202" s="427"/>
      <c r="S202" s="427"/>
      <c r="T202" s="427"/>
      <c r="U202" s="427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22" t="s">
        <v>414</v>
      </c>
      <c r="C203" s="187" t="s">
        <v>416</v>
      </c>
      <c r="D203" s="108">
        <v>5.03</v>
      </c>
      <c r="E203" s="108"/>
      <c r="F203" s="127"/>
      <c r="G203" s="128"/>
      <c r="H203" s="423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27"/>
      <c r="P203" s="427"/>
      <c r="Q203" s="427"/>
      <c r="R203" s="427"/>
      <c r="S203" s="427"/>
      <c r="T203" s="427"/>
      <c r="U203" s="427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22" t="s">
        <v>414</v>
      </c>
      <c r="C204" s="187" t="s">
        <v>61</v>
      </c>
      <c r="D204" s="108">
        <v>5.03</v>
      </c>
      <c r="E204" s="108"/>
      <c r="F204" s="127"/>
      <c r="G204" s="128"/>
      <c r="H204" s="42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27"/>
      <c r="P204" s="427"/>
      <c r="Q204" s="427"/>
      <c r="R204" s="427"/>
      <c r="S204" s="427"/>
      <c r="T204" s="427"/>
      <c r="U204" s="42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22" t="s">
        <v>208</v>
      </c>
      <c r="C205" s="126" t="s">
        <v>179</v>
      </c>
      <c r="D205" s="108">
        <v>5.08</v>
      </c>
      <c r="E205" s="108"/>
      <c r="F205" s="127"/>
      <c r="G205" s="128"/>
      <c r="H205" s="423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27"/>
      <c r="P205" s="427"/>
      <c r="Q205" s="427"/>
      <c r="R205" s="427"/>
      <c r="S205" s="427"/>
      <c r="T205" s="427"/>
      <c r="U205" s="427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22" t="s">
        <v>208</v>
      </c>
      <c r="C206" s="126" t="s">
        <v>204</v>
      </c>
      <c r="D206" s="108">
        <v>5.08</v>
      </c>
      <c r="E206" s="108"/>
      <c r="F206" s="127"/>
      <c r="G206" s="128"/>
      <c r="H206" s="423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27"/>
      <c r="P206" s="427"/>
      <c r="Q206" s="427"/>
      <c r="R206" s="427"/>
      <c r="S206" s="427"/>
      <c r="T206" s="427"/>
      <c r="U206" s="427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22" t="s">
        <v>208</v>
      </c>
      <c r="C207" s="126" t="s">
        <v>205</v>
      </c>
      <c r="D207" s="108">
        <v>5.08</v>
      </c>
      <c r="E207" s="108"/>
      <c r="F207" s="127"/>
      <c r="G207" s="128"/>
      <c r="H207" s="42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27"/>
      <c r="P207" s="427"/>
      <c r="Q207" s="427"/>
      <c r="R207" s="427"/>
      <c r="S207" s="427"/>
      <c r="T207" s="427"/>
      <c r="U207" s="427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22" t="s">
        <v>208</v>
      </c>
      <c r="C208" s="126" t="s">
        <v>186</v>
      </c>
      <c r="D208" s="108">
        <v>5.08</v>
      </c>
      <c r="E208" s="108"/>
      <c r="F208" s="127"/>
      <c r="G208" s="128"/>
      <c r="H208" s="42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27"/>
      <c r="P208" s="427"/>
      <c r="Q208" s="427"/>
      <c r="R208" s="427"/>
      <c r="S208" s="427"/>
      <c r="T208" s="427"/>
      <c r="U208" s="42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22" t="s">
        <v>208</v>
      </c>
      <c r="C209" s="126" t="s">
        <v>203</v>
      </c>
      <c r="D209" s="108">
        <v>5.08</v>
      </c>
      <c r="E209" s="108"/>
      <c r="F209" s="127"/>
      <c r="G209" s="128"/>
      <c r="H209" s="42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27"/>
      <c r="P209" s="427"/>
      <c r="Q209" s="427"/>
      <c r="R209" s="427"/>
      <c r="S209" s="427"/>
      <c r="T209" s="427"/>
      <c r="U209" s="42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22" t="s">
        <v>208</v>
      </c>
      <c r="C210" s="126" t="s">
        <v>199</v>
      </c>
      <c r="D210" s="108">
        <v>5.08</v>
      </c>
      <c r="E210" s="108"/>
      <c r="F210" s="127"/>
      <c r="G210" s="128"/>
      <c r="H210" s="42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1"/>
      <c r="P210" s="431"/>
      <c r="Q210" s="431"/>
      <c r="R210" s="431"/>
      <c r="S210" s="431"/>
      <c r="T210" s="431"/>
      <c r="U210" s="43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22" t="s">
        <v>208</v>
      </c>
      <c r="C211" s="126" t="s">
        <v>187</v>
      </c>
      <c r="D211" s="108">
        <v>5.08</v>
      </c>
      <c r="E211" s="108"/>
      <c r="F211" s="127"/>
      <c r="G211" s="128"/>
      <c r="H211" s="42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27"/>
      <c r="P211" s="427"/>
      <c r="Q211" s="427"/>
      <c r="R211" s="427"/>
      <c r="S211" s="427"/>
      <c r="T211" s="427"/>
      <c r="U211" s="42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22" t="s">
        <v>208</v>
      </c>
      <c r="C212" s="126" t="s">
        <v>207</v>
      </c>
      <c r="D212" s="108">
        <v>5.08</v>
      </c>
      <c r="E212" s="108"/>
      <c r="F212" s="127"/>
      <c r="G212" s="128"/>
      <c r="H212" s="42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1"/>
      <c r="P212" s="431"/>
      <c r="Q212" s="431"/>
      <c r="R212" s="431"/>
      <c r="S212" s="431"/>
      <c r="T212" s="431"/>
      <c r="U212" s="43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22" t="s">
        <v>209</v>
      </c>
      <c r="C213" s="126" t="s">
        <v>194</v>
      </c>
      <c r="D213" s="108">
        <v>5.03</v>
      </c>
      <c r="E213" s="108"/>
      <c r="F213" s="127"/>
      <c r="G213" s="128"/>
      <c r="H213" s="42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27"/>
      <c r="P213" s="427"/>
      <c r="Q213" s="427"/>
      <c r="R213" s="427"/>
      <c r="S213" s="427"/>
      <c r="T213" s="427"/>
      <c r="U213" s="42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22" t="s">
        <v>209</v>
      </c>
      <c r="C214" s="126" t="s">
        <v>179</v>
      </c>
      <c r="D214" s="108">
        <v>5.03</v>
      </c>
      <c r="E214" s="108"/>
      <c r="F214" s="127"/>
      <c r="G214" s="128"/>
      <c r="H214" s="42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27"/>
      <c r="P214" s="427"/>
      <c r="Q214" s="427"/>
      <c r="R214" s="427"/>
      <c r="S214" s="427"/>
      <c r="T214" s="427"/>
      <c r="U214" s="42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22" t="s">
        <v>209</v>
      </c>
      <c r="C215" s="126" t="s">
        <v>195</v>
      </c>
      <c r="D215" s="108">
        <v>5.03</v>
      </c>
      <c r="E215" s="108"/>
      <c r="F215" s="127"/>
      <c r="G215" s="128"/>
      <c r="H215" s="42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27"/>
      <c r="P215" s="427"/>
      <c r="Q215" s="427"/>
      <c r="R215" s="427"/>
      <c r="S215" s="427"/>
      <c r="T215" s="427"/>
      <c r="U215" s="42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22" t="s">
        <v>209</v>
      </c>
      <c r="C216" s="126" t="s">
        <v>204</v>
      </c>
      <c r="D216" s="108">
        <v>5.03</v>
      </c>
      <c r="E216" s="108"/>
      <c r="F216" s="127"/>
      <c r="G216" s="128"/>
      <c r="H216" s="42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27"/>
      <c r="P216" s="427"/>
      <c r="Q216" s="427"/>
      <c r="R216" s="427"/>
      <c r="S216" s="427"/>
      <c r="T216" s="427"/>
      <c r="U216" s="42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22" t="s">
        <v>382</v>
      </c>
      <c r="C217" s="187" t="s">
        <v>383</v>
      </c>
      <c r="D217" s="108">
        <v>5.03</v>
      </c>
      <c r="E217" s="108"/>
      <c r="F217" s="127"/>
      <c r="G217" s="128"/>
      <c r="H217" s="423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27"/>
      <c r="P217" s="427"/>
      <c r="Q217" s="427"/>
      <c r="R217" s="427"/>
      <c r="S217" s="427"/>
      <c r="T217" s="427"/>
      <c r="U217" s="427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22" t="s">
        <v>382</v>
      </c>
      <c r="C218" s="187" t="s">
        <v>384</v>
      </c>
      <c r="D218" s="108">
        <v>5.03</v>
      </c>
      <c r="E218" s="108"/>
      <c r="F218" s="127"/>
      <c r="G218" s="128"/>
      <c r="H218" s="423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27"/>
      <c r="P218" s="427"/>
      <c r="Q218" s="427"/>
      <c r="R218" s="427"/>
      <c r="S218" s="427"/>
      <c r="T218" s="427"/>
      <c r="U218" s="427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22" t="s">
        <v>382</v>
      </c>
      <c r="C219" s="187" t="s">
        <v>389</v>
      </c>
      <c r="D219" s="108">
        <v>5.03</v>
      </c>
      <c r="E219" s="108"/>
      <c r="F219" s="127"/>
      <c r="G219" s="128"/>
      <c r="H219" s="42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27"/>
      <c r="P219" s="427"/>
      <c r="Q219" s="427"/>
      <c r="R219" s="427"/>
      <c r="S219" s="427"/>
      <c r="T219" s="427"/>
      <c r="U219" s="42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22" t="s">
        <v>382</v>
      </c>
      <c r="C220" s="187" t="s">
        <v>391</v>
      </c>
      <c r="D220" s="108">
        <v>5.03</v>
      </c>
      <c r="E220" s="108"/>
      <c r="F220" s="127"/>
      <c r="G220" s="128"/>
      <c r="H220" s="42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27"/>
      <c r="P220" s="427"/>
      <c r="Q220" s="427"/>
      <c r="R220" s="427"/>
      <c r="S220" s="427"/>
      <c r="T220" s="427"/>
      <c r="U220" s="42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22" t="s">
        <v>418</v>
      </c>
      <c r="C221" s="187" t="s">
        <v>364</v>
      </c>
      <c r="D221" s="108">
        <v>5.03</v>
      </c>
      <c r="E221" s="108"/>
      <c r="F221" s="127"/>
      <c r="G221" s="128"/>
      <c r="H221" s="42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27"/>
      <c r="P221" s="427"/>
      <c r="Q221" s="427"/>
      <c r="R221" s="427"/>
      <c r="S221" s="427"/>
      <c r="T221" s="427"/>
      <c r="U221" s="42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22" t="s">
        <v>418</v>
      </c>
      <c r="C222" s="187" t="s">
        <v>365</v>
      </c>
      <c r="D222" s="108">
        <v>5.03</v>
      </c>
      <c r="E222" s="108"/>
      <c r="F222" s="127"/>
      <c r="G222" s="128"/>
      <c r="H222" s="42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27"/>
      <c r="P222" s="427"/>
      <c r="Q222" s="427"/>
      <c r="R222" s="427"/>
      <c r="S222" s="427"/>
      <c r="T222" s="427"/>
      <c r="U222" s="42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22" t="s">
        <v>418</v>
      </c>
      <c r="C223" s="187" t="s">
        <v>366</v>
      </c>
      <c r="D223" s="108">
        <v>5.03</v>
      </c>
      <c r="E223" s="108"/>
      <c r="F223" s="127"/>
      <c r="G223" s="128"/>
      <c r="H223" s="42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27"/>
      <c r="P223" s="427"/>
      <c r="Q223" s="427"/>
      <c r="R223" s="427"/>
      <c r="S223" s="427"/>
      <c r="T223" s="427"/>
      <c r="U223" s="42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22" t="s">
        <v>418</v>
      </c>
      <c r="C224" s="187" t="s">
        <v>367</v>
      </c>
      <c r="D224" s="108">
        <v>5.03</v>
      </c>
      <c r="E224" s="108"/>
      <c r="F224" s="127"/>
      <c r="G224" s="128"/>
      <c r="H224" s="42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27"/>
      <c r="P224" s="427"/>
      <c r="Q224" s="427"/>
      <c r="R224" s="427"/>
      <c r="S224" s="427"/>
      <c r="T224" s="427"/>
      <c r="U224" s="42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23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31"/>
      <c r="P225" s="431"/>
      <c r="Q225" s="431"/>
      <c r="R225" s="431"/>
      <c r="S225" s="431"/>
      <c r="T225" s="431"/>
      <c r="U225" s="431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23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31"/>
      <c r="P226" s="431"/>
      <c r="Q226" s="431"/>
      <c r="R226" s="431"/>
      <c r="S226" s="431"/>
      <c r="T226" s="431"/>
      <c r="U226" s="431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2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1"/>
      <c r="P227" s="431"/>
      <c r="Q227" s="431"/>
      <c r="R227" s="431"/>
      <c r="S227" s="431"/>
      <c r="T227" s="431"/>
      <c r="U227" s="431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2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31"/>
      <c r="P228" s="431"/>
      <c r="Q228" s="431"/>
      <c r="R228" s="431"/>
      <c r="S228" s="431"/>
      <c r="T228" s="431"/>
      <c r="U228" s="43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2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31"/>
      <c r="P229" s="431"/>
      <c r="Q229" s="431"/>
      <c r="R229" s="431"/>
      <c r="S229" s="431"/>
      <c r="T229" s="431"/>
      <c r="U229" s="43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2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1"/>
      <c r="P230" s="431"/>
      <c r="Q230" s="431"/>
      <c r="R230" s="431"/>
      <c r="S230" s="431"/>
      <c r="T230" s="431"/>
      <c r="U230" s="43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2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1"/>
      <c r="P231" s="431"/>
      <c r="Q231" s="431"/>
      <c r="R231" s="431"/>
      <c r="S231" s="431"/>
      <c r="T231" s="431"/>
      <c r="U231" s="43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2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1"/>
      <c r="P232" s="431"/>
      <c r="Q232" s="431"/>
      <c r="R232" s="431"/>
      <c r="S232" s="431"/>
      <c r="T232" s="431"/>
      <c r="U232" s="43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2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1"/>
      <c r="P233" s="431"/>
      <c r="Q233" s="431"/>
      <c r="R233" s="431"/>
      <c r="S233" s="431"/>
      <c r="T233" s="431"/>
      <c r="U233" s="43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2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1"/>
      <c r="P234" s="431"/>
      <c r="Q234" s="431"/>
      <c r="R234" s="431"/>
      <c r="S234" s="431"/>
      <c r="T234" s="431"/>
      <c r="U234" s="43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23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31"/>
      <c r="P235" s="431"/>
      <c r="Q235" s="431"/>
      <c r="R235" s="431"/>
      <c r="S235" s="431"/>
      <c r="T235" s="431"/>
      <c r="U235" s="431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23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31"/>
      <c r="P236" s="431"/>
      <c r="Q236" s="431"/>
      <c r="R236" s="431"/>
      <c r="S236" s="431"/>
      <c r="T236" s="431"/>
      <c r="U236" s="431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23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31"/>
      <c r="P237" s="431"/>
      <c r="Q237" s="431"/>
      <c r="R237" s="431"/>
      <c r="S237" s="431"/>
      <c r="T237" s="431"/>
      <c r="U237" s="431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23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31"/>
      <c r="P238" s="431"/>
      <c r="Q238" s="431"/>
      <c r="R238" s="431"/>
      <c r="S238" s="431"/>
      <c r="T238" s="431"/>
      <c r="U238" s="431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23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31"/>
      <c r="P239" s="431"/>
      <c r="Q239" s="431"/>
      <c r="R239" s="431"/>
      <c r="S239" s="431"/>
      <c r="T239" s="431"/>
      <c r="U239" s="431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23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31"/>
      <c r="P240" s="431"/>
      <c r="Q240" s="431"/>
      <c r="R240" s="431"/>
      <c r="S240" s="431"/>
      <c r="T240" s="431"/>
      <c r="U240" s="431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23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31"/>
      <c r="P241" s="431"/>
      <c r="Q241" s="431"/>
      <c r="R241" s="431"/>
      <c r="S241" s="431"/>
      <c r="T241" s="431"/>
      <c r="U241" s="431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2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31"/>
      <c r="P242" s="431"/>
      <c r="Q242" s="431"/>
      <c r="R242" s="431"/>
      <c r="S242" s="431"/>
      <c r="T242" s="431"/>
      <c r="U242" s="431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2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1"/>
      <c r="P243" s="431"/>
      <c r="Q243" s="431"/>
      <c r="R243" s="431"/>
      <c r="S243" s="431"/>
      <c r="T243" s="431"/>
      <c r="U243" s="43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23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31"/>
      <c r="P244" s="431"/>
      <c r="Q244" s="431"/>
      <c r="R244" s="431"/>
      <c r="S244" s="431"/>
      <c r="T244" s="431"/>
      <c r="U244" s="431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23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31"/>
      <c r="P245" s="431"/>
      <c r="Q245" s="431"/>
      <c r="R245" s="431"/>
      <c r="S245" s="431"/>
      <c r="T245" s="431"/>
      <c r="U245" s="431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2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1"/>
      <c r="P246" s="431"/>
      <c r="Q246" s="431"/>
      <c r="R246" s="431"/>
      <c r="S246" s="431"/>
      <c r="T246" s="431"/>
      <c r="U246" s="43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2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1"/>
      <c r="P247" s="431"/>
      <c r="Q247" s="431"/>
      <c r="R247" s="431"/>
      <c r="S247" s="431"/>
      <c r="T247" s="431"/>
      <c r="U247" s="43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23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31"/>
      <c r="P248" s="431"/>
      <c r="Q248" s="431"/>
      <c r="R248" s="431"/>
      <c r="S248" s="431"/>
      <c r="T248" s="431"/>
      <c r="U248" s="43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23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31"/>
      <c r="P249" s="431"/>
      <c r="Q249" s="431"/>
      <c r="R249" s="431"/>
      <c r="S249" s="431"/>
      <c r="T249" s="431"/>
      <c r="U249" s="43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2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1"/>
      <c r="P250" s="431"/>
      <c r="Q250" s="431"/>
      <c r="R250" s="431"/>
      <c r="S250" s="431"/>
      <c r="T250" s="431"/>
      <c r="U250" s="43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2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1"/>
      <c r="P251" s="431"/>
      <c r="Q251" s="431"/>
      <c r="R251" s="431"/>
      <c r="S251" s="431"/>
      <c r="T251" s="431"/>
      <c r="U251" s="43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2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1"/>
      <c r="P252" s="431"/>
      <c r="Q252" s="431"/>
      <c r="R252" s="431"/>
      <c r="S252" s="431"/>
      <c r="T252" s="431"/>
      <c r="U252" s="43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2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1"/>
      <c r="P253" s="431"/>
      <c r="Q253" s="431"/>
      <c r="R253" s="431"/>
      <c r="S253" s="431"/>
      <c r="T253" s="431"/>
      <c r="U253" s="43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04" t="s">
        <v>216</v>
      </c>
      <c r="B254" s="504"/>
      <c r="C254" s="432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22" t="s">
        <v>217</v>
      </c>
      <c r="C255" s="126" t="s">
        <v>179</v>
      </c>
      <c r="D255" s="108">
        <v>5.03</v>
      </c>
      <c r="E255" s="108"/>
      <c r="F255" s="127"/>
      <c r="G255" s="128"/>
      <c r="H255" s="423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31"/>
      <c r="P255" s="431"/>
      <c r="Q255" s="431"/>
      <c r="R255" s="431"/>
      <c r="S255" s="431"/>
      <c r="T255" s="431"/>
      <c r="U255" s="431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22" t="s">
        <v>217</v>
      </c>
      <c r="C256" s="126" t="s">
        <v>186</v>
      </c>
      <c r="D256" s="108">
        <v>5.03</v>
      </c>
      <c r="E256" s="108"/>
      <c r="F256" s="127"/>
      <c r="G256" s="128"/>
      <c r="H256" s="423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31"/>
      <c r="P256" s="431"/>
      <c r="Q256" s="431"/>
      <c r="R256" s="431"/>
      <c r="S256" s="431"/>
      <c r="T256" s="431"/>
      <c r="U256" s="431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22" t="s">
        <v>217</v>
      </c>
      <c r="C257" s="126" t="s">
        <v>204</v>
      </c>
      <c r="D257" s="108">
        <v>5.03</v>
      </c>
      <c r="E257" s="108"/>
      <c r="F257" s="127"/>
      <c r="G257" s="128"/>
      <c r="H257" s="423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31"/>
      <c r="P257" s="431"/>
      <c r="Q257" s="431"/>
      <c r="R257" s="431"/>
      <c r="S257" s="431"/>
      <c r="T257" s="431"/>
      <c r="U257" s="431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42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431"/>
      <c r="P258" s="431"/>
      <c r="Q258" s="431"/>
      <c r="R258" s="431"/>
      <c r="S258" s="431"/>
      <c r="T258" s="431"/>
      <c r="U258" s="43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31"/>
      <c r="P259" s="431"/>
      <c r="Q259" s="431"/>
      <c r="R259" s="431"/>
      <c r="S259" s="431"/>
      <c r="T259" s="431"/>
      <c r="U259" s="43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31"/>
      <c r="P260" s="431"/>
      <c r="Q260" s="431"/>
      <c r="R260" s="431"/>
      <c r="S260" s="431"/>
      <c r="T260" s="431"/>
      <c r="U260" s="43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31"/>
      <c r="P261" s="431"/>
      <c r="Q261" s="431"/>
      <c r="R261" s="431"/>
      <c r="S261" s="431"/>
      <c r="T261" s="431"/>
      <c r="U261" s="43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1"/>
      <c r="P262" s="431"/>
      <c r="Q262" s="431"/>
      <c r="R262" s="431"/>
      <c r="S262" s="431"/>
      <c r="T262" s="431"/>
      <c r="U262" s="431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31"/>
      <c r="P263" s="431"/>
      <c r="Q263" s="431"/>
      <c r="R263" s="431"/>
      <c r="S263" s="431"/>
      <c r="T263" s="431"/>
      <c r="U263" s="431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31"/>
      <c r="P264" s="431"/>
      <c r="Q264" s="431"/>
      <c r="R264" s="431"/>
      <c r="S264" s="431"/>
      <c r="T264" s="431"/>
      <c r="U264" s="431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1"/>
      <c r="P265" s="431"/>
      <c r="Q265" s="431"/>
      <c r="R265" s="431"/>
      <c r="S265" s="431"/>
      <c r="T265" s="431"/>
      <c r="U265" s="43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1"/>
      <c r="P266" s="431"/>
      <c r="Q266" s="431"/>
      <c r="R266" s="431"/>
      <c r="S266" s="431"/>
      <c r="T266" s="431"/>
      <c r="U266" s="43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31"/>
      <c r="P267" s="431"/>
      <c r="Q267" s="431"/>
      <c r="R267" s="431"/>
      <c r="S267" s="431"/>
      <c r="T267" s="431"/>
      <c r="U267" s="431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31"/>
      <c r="P268" s="431"/>
      <c r="Q268" s="431"/>
      <c r="R268" s="431"/>
      <c r="S268" s="431"/>
      <c r="T268" s="431"/>
      <c r="U268" s="431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31"/>
      <c r="P269" s="431"/>
      <c r="Q269" s="431"/>
      <c r="R269" s="431"/>
      <c r="S269" s="431"/>
      <c r="T269" s="431"/>
      <c r="U269" s="431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1"/>
      <c r="P270" s="431"/>
      <c r="Q270" s="431"/>
      <c r="R270" s="431"/>
      <c r="S270" s="431"/>
      <c r="T270" s="431"/>
      <c r="U270" s="43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22" t="s">
        <v>222</v>
      </c>
      <c r="C271" s="126" t="s">
        <v>181</v>
      </c>
      <c r="D271" s="108">
        <v>9.36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31"/>
      <c r="P271" s="431"/>
      <c r="Q271" s="431"/>
      <c r="R271" s="431"/>
      <c r="S271" s="431"/>
      <c r="T271" s="431"/>
      <c r="U271" s="431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22" t="s">
        <v>222</v>
      </c>
      <c r="C272" s="126" t="s">
        <v>179</v>
      </c>
      <c r="D272" s="108">
        <v>9.36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31"/>
      <c r="P272" s="431"/>
      <c r="Q272" s="431"/>
      <c r="R272" s="431"/>
      <c r="S272" s="431"/>
      <c r="T272" s="431"/>
      <c r="U272" s="431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22" t="s">
        <v>222</v>
      </c>
      <c r="C273" s="126" t="s">
        <v>221</v>
      </c>
      <c r="D273" s="108">
        <v>9.36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1"/>
      <c r="P273" s="431"/>
      <c r="Q273" s="431"/>
      <c r="R273" s="431"/>
      <c r="S273" s="431"/>
      <c r="T273" s="431"/>
      <c r="U273" s="431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22" t="s">
        <v>222</v>
      </c>
      <c r="C274" s="126" t="s">
        <v>186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1"/>
      <c r="P274" s="431"/>
      <c r="Q274" s="431"/>
      <c r="R274" s="431"/>
      <c r="S274" s="431"/>
      <c r="T274" s="431"/>
      <c r="U274" s="43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22" t="s">
        <v>393</v>
      </c>
      <c r="C275" s="187" t="s">
        <v>395</v>
      </c>
      <c r="D275" s="108">
        <v>5</v>
      </c>
      <c r="E275" s="108"/>
      <c r="F275" s="127"/>
      <c r="G275" s="128"/>
      <c r="H275" s="423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31"/>
      <c r="P275" s="431"/>
      <c r="Q275" s="431"/>
      <c r="R275" s="431"/>
      <c r="S275" s="431"/>
      <c r="T275" s="431"/>
      <c r="U275" s="431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22" t="s">
        <v>393</v>
      </c>
      <c r="C276" s="187" t="s">
        <v>402</v>
      </c>
      <c r="D276" s="108">
        <v>5</v>
      </c>
      <c r="E276" s="108"/>
      <c r="F276" s="127"/>
      <c r="G276" s="128"/>
      <c r="H276" s="423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31"/>
      <c r="P276" s="431"/>
      <c r="Q276" s="431"/>
      <c r="R276" s="431"/>
      <c r="S276" s="431"/>
      <c r="T276" s="431"/>
      <c r="U276" s="431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22" t="s">
        <v>404</v>
      </c>
      <c r="C277" s="187" t="s">
        <v>405</v>
      </c>
      <c r="D277" s="108">
        <v>5</v>
      </c>
      <c r="E277" s="108"/>
      <c r="F277" s="127"/>
      <c r="G277" s="128"/>
      <c r="H277" s="42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1"/>
      <c r="P277" s="431"/>
      <c r="Q277" s="431"/>
      <c r="R277" s="431"/>
      <c r="S277" s="431"/>
      <c r="T277" s="431"/>
      <c r="U277" s="43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22" t="s">
        <v>342</v>
      </c>
      <c r="C278" s="187" t="s">
        <v>372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1"/>
      <c r="P278" s="431"/>
      <c r="Q278" s="431"/>
      <c r="R278" s="431"/>
      <c r="S278" s="431"/>
      <c r="T278" s="431"/>
      <c r="U278" s="43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22" t="s">
        <v>343</v>
      </c>
      <c r="C279" s="126" t="s">
        <v>345</v>
      </c>
      <c r="D279" s="108">
        <v>5</v>
      </c>
      <c r="E279" s="108"/>
      <c r="F279" s="127"/>
      <c r="G279" s="128"/>
      <c r="H279" s="42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1"/>
      <c r="P279" s="431"/>
      <c r="Q279" s="431"/>
      <c r="R279" s="431"/>
      <c r="S279" s="431"/>
      <c r="T279" s="431"/>
      <c r="U279" s="43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22" t="s">
        <v>343</v>
      </c>
      <c r="C280" s="126" t="s">
        <v>347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1"/>
      <c r="P280" s="431"/>
      <c r="Q280" s="431"/>
      <c r="R280" s="431"/>
      <c r="S280" s="431"/>
      <c r="T280" s="431"/>
      <c r="U280" s="43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31"/>
      <c r="P281" s="431"/>
      <c r="Q281" s="431"/>
      <c r="R281" s="431"/>
      <c r="S281" s="431"/>
      <c r="T281" s="431"/>
      <c r="U281" s="431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31"/>
      <c r="P282" s="431"/>
      <c r="Q282" s="431"/>
      <c r="R282" s="431"/>
      <c r="S282" s="431"/>
      <c r="T282" s="431"/>
      <c r="U282" s="431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423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31"/>
      <c r="P283" s="431"/>
      <c r="Q283" s="431"/>
      <c r="R283" s="431"/>
      <c r="S283" s="431"/>
      <c r="T283" s="431"/>
      <c r="U283" s="431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23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31"/>
      <c r="P284" s="431"/>
      <c r="Q284" s="431"/>
      <c r="R284" s="431"/>
      <c r="S284" s="431"/>
      <c r="T284" s="431"/>
      <c r="U284" s="431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2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1"/>
      <c r="P285" s="431"/>
      <c r="Q285" s="431"/>
      <c r="R285" s="431"/>
      <c r="S285" s="431"/>
      <c r="T285" s="431"/>
      <c r="U285" s="43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23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31"/>
      <c r="P286" s="431"/>
      <c r="Q286" s="431"/>
      <c r="R286" s="431"/>
      <c r="S286" s="431"/>
      <c r="T286" s="431"/>
      <c r="U286" s="431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23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31"/>
      <c r="P287" s="431"/>
      <c r="Q287" s="431"/>
      <c r="R287" s="431"/>
      <c r="S287" s="431"/>
      <c r="T287" s="431"/>
      <c r="U287" s="431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23">
        <f t="shared" si="116"/>
        <v>0</v>
      </c>
      <c r="I288" s="129"/>
      <c r="J288" s="130" t="str">
        <f t="array" ref="J288">IF(ISERROR(G288/I288),"",G288/I288)</f>
        <v/>
      </c>
      <c r="K288" s="423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31"/>
      <c r="P288" s="431"/>
      <c r="Q288" s="431"/>
      <c r="R288" s="431"/>
      <c r="S288" s="431"/>
      <c r="T288" s="431"/>
      <c r="U288" s="431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hidden="1" customHeight="1">
      <c r="A289" s="496" t="s">
        <v>224</v>
      </c>
      <c r="B289" s="497"/>
      <c r="C289" s="432" t="s">
        <v>202</v>
      </c>
      <c r="D289" s="143"/>
      <c r="E289" s="143"/>
      <c r="F289" s="144"/>
      <c r="G289" s="145">
        <f>SUM(G255:G288)</f>
        <v>0</v>
      </c>
      <c r="H289" s="146">
        <f>SUM(H255:H288)</f>
        <v>0</v>
      </c>
      <c r="I289" s="146">
        <f>SUM(I255:I288)</f>
        <v>0</v>
      </c>
      <c r="J289" s="130" t="str">
        <f t="array" ref="J289">IF(ISERROR(G289/I289),"",G289/I289)</f>
        <v/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 t="str">
        <f t="shared" si="130"/>
        <v/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23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31"/>
      <c r="P290" s="431"/>
      <c r="Q290" s="431"/>
      <c r="R290" s="431"/>
      <c r="S290" s="431"/>
      <c r="T290" s="431"/>
      <c r="U290" s="431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23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31"/>
      <c r="P291" s="431"/>
      <c r="Q291" s="431"/>
      <c r="R291" s="431"/>
      <c r="S291" s="431"/>
      <c r="T291" s="431"/>
      <c r="U291" s="431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23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31"/>
      <c r="P292" s="431"/>
      <c r="Q292" s="431"/>
      <c r="R292" s="431"/>
      <c r="S292" s="431"/>
      <c r="T292" s="431"/>
      <c r="U292" s="431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2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31"/>
      <c r="P293" s="431"/>
      <c r="Q293" s="431"/>
      <c r="R293" s="431"/>
      <c r="S293" s="431"/>
      <c r="T293" s="431"/>
      <c r="U293" s="43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28" t="s">
        <v>203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31"/>
      <c r="P294" s="431"/>
      <c r="Q294" s="431"/>
      <c r="R294" s="431"/>
      <c r="S294" s="431"/>
      <c r="T294" s="431"/>
      <c r="U294" s="43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2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1"/>
      <c r="P295" s="431"/>
      <c r="Q295" s="431"/>
      <c r="R295" s="431"/>
      <c r="S295" s="431"/>
      <c r="T295" s="431"/>
      <c r="U295" s="43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1"/>
      <c r="P296" s="431"/>
      <c r="Q296" s="431"/>
      <c r="R296" s="431"/>
      <c r="S296" s="431"/>
      <c r="T296" s="431"/>
      <c r="U296" s="43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28" t="s">
        <v>228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1"/>
      <c r="P297" s="431"/>
      <c r="Q297" s="431"/>
      <c r="R297" s="431"/>
      <c r="S297" s="431"/>
      <c r="T297" s="431"/>
      <c r="U297" s="43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28" t="s">
        <v>212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31"/>
      <c r="P298" s="431"/>
      <c r="Q298" s="431"/>
      <c r="R298" s="431"/>
      <c r="S298" s="431"/>
      <c r="T298" s="431"/>
      <c r="U298" s="43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28" t="s">
        <v>203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31"/>
      <c r="P299" s="431"/>
      <c r="Q299" s="431"/>
      <c r="R299" s="431"/>
      <c r="S299" s="431"/>
      <c r="T299" s="431"/>
      <c r="U299" s="43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28" t="s">
        <v>186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1"/>
      <c r="P300" s="431"/>
      <c r="Q300" s="431"/>
      <c r="R300" s="431"/>
      <c r="S300" s="431"/>
      <c r="T300" s="431"/>
      <c r="U300" s="43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28" t="s">
        <v>228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1"/>
      <c r="P301" s="431"/>
      <c r="Q301" s="431"/>
      <c r="R301" s="431"/>
      <c r="S301" s="431"/>
      <c r="T301" s="431"/>
      <c r="U301" s="43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28" t="s">
        <v>199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1"/>
      <c r="P302" s="431"/>
      <c r="Q302" s="431"/>
      <c r="R302" s="431"/>
      <c r="S302" s="431"/>
      <c r="T302" s="431"/>
      <c r="U302" s="43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31"/>
      <c r="P303" s="431"/>
      <c r="Q303" s="431"/>
      <c r="R303" s="431"/>
      <c r="S303" s="431"/>
      <c r="T303" s="431"/>
      <c r="U303" s="43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31"/>
      <c r="P304" s="431"/>
      <c r="Q304" s="431"/>
      <c r="R304" s="431"/>
      <c r="S304" s="431"/>
      <c r="T304" s="431"/>
      <c r="U304" s="43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432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23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31"/>
      <c r="P306" s="431"/>
      <c r="Q306" s="431"/>
      <c r="R306" s="431"/>
      <c r="S306" s="431"/>
      <c r="T306" s="431"/>
      <c r="U306" s="431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23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31"/>
      <c r="P307" s="431"/>
      <c r="Q307" s="431"/>
      <c r="R307" s="431"/>
      <c r="S307" s="431"/>
      <c r="T307" s="431"/>
      <c r="U307" s="431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23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31"/>
      <c r="P308" s="431"/>
      <c r="Q308" s="431"/>
      <c r="R308" s="431"/>
      <c r="S308" s="431"/>
      <c r="T308" s="431"/>
      <c r="U308" s="431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2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1"/>
      <c r="P309" s="431"/>
      <c r="Q309" s="431"/>
      <c r="R309" s="431"/>
      <c r="S309" s="431"/>
      <c r="T309" s="431"/>
      <c r="U309" s="43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1"/>
      <c r="P310" s="431"/>
      <c r="Q310" s="431"/>
      <c r="R310" s="431"/>
      <c r="S310" s="431"/>
      <c r="T310" s="431"/>
      <c r="U310" s="431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23"/>
      <c r="I311" s="129"/>
      <c r="J311" s="130"/>
      <c r="K311" s="131"/>
      <c r="L311" s="129"/>
      <c r="M311" s="109"/>
      <c r="N311" s="130"/>
      <c r="O311" s="431"/>
      <c r="P311" s="431"/>
      <c r="Q311" s="431"/>
      <c r="R311" s="431"/>
      <c r="S311" s="431"/>
      <c r="T311" s="431"/>
      <c r="U311" s="431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23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31"/>
      <c r="P312" s="431"/>
      <c r="Q312" s="431"/>
      <c r="R312" s="431"/>
      <c r="S312" s="431"/>
      <c r="T312" s="431"/>
      <c r="U312" s="431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96" t="s">
        <v>234</v>
      </c>
      <c r="B313" s="497"/>
      <c r="C313" s="432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29"/>
      <c r="D314" s="108">
        <v>3.65</v>
      </c>
      <c r="E314" s="108"/>
      <c r="F314" s="153"/>
      <c r="G314" s="128"/>
      <c r="H314" s="423">
        <f t="shared" ref="H314:H327" si="145">D314*G314</f>
        <v>0</v>
      </c>
      <c r="I314" s="129"/>
      <c r="J314" s="130" t="str">
        <f t="array" ref="J314">IF(ISERROR(G314/I314),"",G314/I314)</f>
        <v/>
      </c>
      <c r="K314" s="423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31"/>
      <c r="P314" s="431"/>
      <c r="Q314" s="431"/>
      <c r="R314" s="431"/>
      <c r="S314" s="431"/>
      <c r="T314" s="431"/>
      <c r="U314" s="431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29"/>
      <c r="D315" s="108">
        <v>6.58</v>
      </c>
      <c r="E315" s="108"/>
      <c r="F315" s="127"/>
      <c r="G315" s="128"/>
      <c r="H315" s="423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31"/>
      <c r="P315" s="431"/>
      <c r="Q315" s="431"/>
      <c r="R315" s="431"/>
      <c r="S315" s="431"/>
      <c r="T315" s="431"/>
      <c r="U315" s="431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29"/>
      <c r="D316" s="108">
        <v>7.8</v>
      </c>
      <c r="E316" s="108"/>
      <c r="F316" s="127"/>
      <c r="G316" s="128"/>
      <c r="H316" s="423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31"/>
      <c r="P316" s="431"/>
      <c r="Q316" s="431"/>
      <c r="R316" s="431"/>
      <c r="S316" s="431"/>
      <c r="T316" s="431"/>
      <c r="U316" s="431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29"/>
      <c r="D317" s="108">
        <v>4.4000000000000004</v>
      </c>
      <c r="E317" s="108"/>
      <c r="F317" s="127"/>
      <c r="G317" s="128"/>
      <c r="H317" s="423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31"/>
      <c r="P317" s="431"/>
      <c r="Q317" s="431"/>
      <c r="R317" s="431"/>
      <c r="S317" s="431"/>
      <c r="T317" s="431"/>
      <c r="U317" s="431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29"/>
      <c r="D318" s="108"/>
      <c r="E318" s="108"/>
      <c r="F318" s="127"/>
      <c r="G318" s="128"/>
      <c r="H318" s="423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31"/>
      <c r="P318" s="431"/>
      <c r="Q318" s="431"/>
      <c r="R318" s="431"/>
      <c r="S318" s="431"/>
      <c r="T318" s="431"/>
      <c r="U318" s="431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29" t="s">
        <v>239</v>
      </c>
      <c r="C319" s="429" t="s">
        <v>179</v>
      </c>
      <c r="D319" s="108">
        <v>6.04</v>
      </c>
      <c r="E319" s="108"/>
      <c r="F319" s="127"/>
      <c r="G319" s="128"/>
      <c r="H319" s="42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31"/>
      <c r="P319" s="431"/>
      <c r="Q319" s="431"/>
      <c r="R319" s="431"/>
      <c r="S319" s="431"/>
      <c r="T319" s="431"/>
      <c r="U319" s="431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29" t="s">
        <v>239</v>
      </c>
      <c r="C320" s="429" t="s">
        <v>186</v>
      </c>
      <c r="D320" s="108">
        <v>6.04</v>
      </c>
      <c r="E320" s="108"/>
      <c r="F320" s="127"/>
      <c r="G320" s="128"/>
      <c r="H320" s="42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31"/>
      <c r="P320" s="431"/>
      <c r="Q320" s="431"/>
      <c r="R320" s="431"/>
      <c r="S320" s="431"/>
      <c r="T320" s="431"/>
      <c r="U320" s="431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29" t="s">
        <v>443</v>
      </c>
      <c r="C321" s="429" t="s">
        <v>179</v>
      </c>
      <c r="D321" s="108">
        <v>6</v>
      </c>
      <c r="E321" s="108"/>
      <c r="F321" s="127"/>
      <c r="G321" s="128"/>
      <c r="H321" s="423">
        <f t="shared" si="145"/>
        <v>0</v>
      </c>
      <c r="I321" s="129"/>
      <c r="J321" s="130"/>
      <c r="K321" s="131"/>
      <c r="L321" s="129"/>
      <c r="M321" s="109"/>
      <c r="N321" s="130"/>
      <c r="O321" s="431"/>
      <c r="P321" s="431"/>
      <c r="Q321" s="431"/>
      <c r="R321" s="431"/>
      <c r="S321" s="431"/>
      <c r="T321" s="431"/>
      <c r="U321" s="431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29" t="s">
        <v>443</v>
      </c>
      <c r="C322" s="429" t="s">
        <v>421</v>
      </c>
      <c r="D322" s="108">
        <v>6</v>
      </c>
      <c r="E322" s="108"/>
      <c r="F322" s="127"/>
      <c r="G322" s="128"/>
      <c r="H322" s="423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31"/>
      <c r="P322" s="431"/>
      <c r="Q322" s="431"/>
      <c r="R322" s="431"/>
      <c r="S322" s="431"/>
      <c r="T322" s="431"/>
      <c r="U322" s="43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22" t="s">
        <v>240</v>
      </c>
      <c r="C323" s="126"/>
      <c r="D323" s="108">
        <v>7.3</v>
      </c>
      <c r="E323" s="108"/>
      <c r="F323" s="127"/>
      <c r="G323" s="128"/>
      <c r="H323" s="423">
        <f t="shared" si="145"/>
        <v>0</v>
      </c>
      <c r="I323" s="129"/>
      <c r="J323" s="130"/>
      <c r="K323" s="131"/>
      <c r="L323" s="129"/>
      <c r="M323" s="109"/>
      <c r="N323" s="130"/>
      <c r="O323" s="431"/>
      <c r="P323" s="431"/>
      <c r="Q323" s="431"/>
      <c r="R323" s="431"/>
      <c r="S323" s="431"/>
      <c r="T323" s="431"/>
      <c r="U323" s="431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22" t="s">
        <v>241</v>
      </c>
      <c r="C324" s="126"/>
      <c r="D324" s="108">
        <f>78*120/1000</f>
        <v>9.36</v>
      </c>
      <c r="E324" s="108"/>
      <c r="F324" s="127"/>
      <c r="G324" s="128"/>
      <c r="H324" s="423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31"/>
      <c r="P324" s="431"/>
      <c r="Q324" s="431"/>
      <c r="R324" s="431"/>
      <c r="S324" s="431"/>
      <c r="T324" s="431"/>
      <c r="U324" s="431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22" t="s">
        <v>242</v>
      </c>
      <c r="C325" s="126"/>
      <c r="D325" s="108">
        <v>4.5</v>
      </c>
      <c r="E325" s="108"/>
      <c r="F325" s="127"/>
      <c r="G325" s="128"/>
      <c r="H325" s="423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31"/>
      <c r="P325" s="431"/>
      <c r="Q325" s="431"/>
      <c r="R325" s="431"/>
      <c r="S325" s="431"/>
      <c r="T325" s="431"/>
      <c r="U325" s="43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22" t="s">
        <v>243</v>
      </c>
      <c r="C326" s="126"/>
      <c r="D326" s="108">
        <v>4.5</v>
      </c>
      <c r="E326" s="108"/>
      <c r="F326" s="127"/>
      <c r="G326" s="128"/>
      <c r="H326" s="423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31"/>
      <c r="P326" s="431"/>
      <c r="Q326" s="431"/>
      <c r="R326" s="431"/>
      <c r="S326" s="431"/>
      <c r="T326" s="431"/>
      <c r="U326" s="43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23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31"/>
      <c r="P327" s="431"/>
      <c r="Q327" s="431"/>
      <c r="R327" s="431"/>
      <c r="S327" s="431"/>
      <c r="T327" s="431"/>
      <c r="U327" s="43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496" t="s">
        <v>244</v>
      </c>
      <c r="B328" s="497"/>
      <c r="C328" s="432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0</v>
      </c>
      <c r="H329" s="154">
        <f>SUM(H196,H254,H289,H305,H313,H328)</f>
        <v>0</v>
      </c>
      <c r="I329" s="154">
        <f>SUM(I196,I254,I289,I305,I313,I328)</f>
        <v>0</v>
      </c>
      <c r="J329" s="155" t="str">
        <f t="array" ref="J329">IF(ISERROR(G329/I329),"",G329/I329)</f>
        <v/>
      </c>
      <c r="K329" s="154">
        <f>SUM(K196,K254,K289,K305,K313,K328)</f>
        <v>0</v>
      </c>
      <c r="L329" s="155" t="str">
        <f>IF(ISERROR(G329/K329),"",G329/K329)</f>
        <v/>
      </c>
      <c r="M329" s="154">
        <f t="shared" ref="M329:AA329" si="157">SUM(M196,M254,M289,M305,M313,M328)</f>
        <v>0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425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425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425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425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425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425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425">
        <f>G329</f>
        <v>0</v>
      </c>
      <c r="C336" s="472" t="s">
        <v>269</v>
      </c>
      <c r="D336" s="471"/>
      <c r="E336" s="462">
        <f>H329</f>
        <v>0</v>
      </c>
      <c r="F336" s="462"/>
      <c r="G336" s="462" t="s">
        <v>270</v>
      </c>
      <c r="H336" s="462"/>
      <c r="I336" s="490" t="str">
        <f>L329</f>
        <v/>
      </c>
      <c r="J336" s="490"/>
      <c r="K336" s="492" t="s">
        <v>271</v>
      </c>
      <c r="L336" s="492"/>
      <c r="M336" s="490" t="str">
        <f>J329</f>
        <v/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425">
        <f>I329+C335</f>
        <v>2</v>
      </c>
      <c r="C337" s="469" t="s">
        <v>251</v>
      </c>
      <c r="D337" s="470"/>
      <c r="E337" s="487">
        <f>K329+I335</f>
        <v>30</v>
      </c>
      <c r="F337" s="487"/>
      <c r="G337" s="462" t="s">
        <v>274</v>
      </c>
      <c r="H337" s="462"/>
      <c r="I337" s="490">
        <f>B337-E337</f>
        <v>-28</v>
      </c>
      <c r="J337" s="490"/>
      <c r="K337" s="492" t="s">
        <v>275</v>
      </c>
      <c r="L337" s="492"/>
      <c r="M337" s="493">
        <f>IF(ISERROR(I337/E337),"",I337/E337)</f>
        <v>-0.93333333333333335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425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 t="str">
        <f t="array" ref="M338">IF(ISERROR(I338/B336),"",I338/B336)</f>
        <v/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296</v>
      </c>
      <c r="H342" s="429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422" t="s">
        <v>178</v>
      </c>
      <c r="C343" s="126" t="s">
        <v>179</v>
      </c>
      <c r="D343" s="108">
        <v>5.03</v>
      </c>
      <c r="E343" s="108"/>
      <c r="F343" s="127"/>
      <c r="G343" s="128"/>
      <c r="H343" s="423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31"/>
      <c r="P343" s="431"/>
      <c r="Q343" s="431"/>
      <c r="R343" s="431"/>
      <c r="S343" s="431"/>
      <c r="T343" s="431"/>
      <c r="U343" s="431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23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31"/>
      <c r="P344" s="431"/>
      <c r="Q344" s="431"/>
      <c r="R344" s="431"/>
      <c r="S344" s="431"/>
      <c r="T344" s="431"/>
      <c r="U344" s="431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23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31"/>
      <c r="P345" s="431"/>
      <c r="Q345" s="431"/>
      <c r="R345" s="431"/>
      <c r="S345" s="431"/>
      <c r="T345" s="431"/>
      <c r="U345" s="431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23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31"/>
      <c r="P346" s="431"/>
      <c r="Q346" s="431"/>
      <c r="R346" s="431"/>
      <c r="S346" s="431"/>
      <c r="T346" s="431"/>
      <c r="U346" s="431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23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31"/>
      <c r="P347" s="431"/>
      <c r="Q347" s="431"/>
      <c r="R347" s="431"/>
      <c r="S347" s="431"/>
      <c r="T347" s="431"/>
      <c r="U347" s="431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23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31"/>
      <c r="P348" s="431"/>
      <c r="Q348" s="431"/>
      <c r="R348" s="431"/>
      <c r="S348" s="431"/>
      <c r="T348" s="431"/>
      <c r="U348" s="43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23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31"/>
      <c r="P349" s="431"/>
      <c r="Q349" s="431"/>
      <c r="R349" s="431"/>
      <c r="S349" s="431"/>
      <c r="T349" s="431"/>
      <c r="U349" s="431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31"/>
      <c r="P350" s="431"/>
      <c r="Q350" s="431"/>
      <c r="R350" s="431"/>
      <c r="S350" s="431"/>
      <c r="T350" s="431"/>
      <c r="U350" s="431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23">
        <f t="shared" si="158"/>
        <v>0</v>
      </c>
      <c r="I351" s="423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31"/>
      <c r="P351" s="431"/>
      <c r="Q351" s="431"/>
      <c r="R351" s="431"/>
      <c r="S351" s="431"/>
      <c r="T351" s="431"/>
      <c r="U351" s="431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23">
        <f t="shared" si="158"/>
        <v>0</v>
      </c>
      <c r="I352" s="423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31"/>
      <c r="P352" s="431"/>
      <c r="Q352" s="431"/>
      <c r="R352" s="431"/>
      <c r="S352" s="431"/>
      <c r="T352" s="431"/>
      <c r="U352" s="431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23">
        <f t="shared" si="158"/>
        <v>0</v>
      </c>
      <c r="I353" s="423"/>
      <c r="J353" s="130"/>
      <c r="K353" s="131"/>
      <c r="L353" s="129"/>
      <c r="M353" s="109"/>
      <c r="N353" s="130"/>
      <c r="O353" s="431"/>
      <c r="P353" s="431"/>
      <c r="Q353" s="431"/>
      <c r="R353" s="431"/>
      <c r="S353" s="431"/>
      <c r="T353" s="431"/>
      <c r="U353" s="43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23">
        <f t="shared" si="158"/>
        <v>0</v>
      </c>
      <c r="I354" s="423"/>
      <c r="J354" s="130"/>
      <c r="K354" s="131"/>
      <c r="L354" s="129"/>
      <c r="M354" s="109"/>
      <c r="N354" s="130"/>
      <c r="O354" s="431"/>
      <c r="P354" s="431"/>
      <c r="Q354" s="431"/>
      <c r="R354" s="431"/>
      <c r="S354" s="431"/>
      <c r="T354" s="431"/>
      <c r="U354" s="43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23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31"/>
      <c r="P355" s="431"/>
      <c r="Q355" s="431"/>
      <c r="R355" s="431"/>
      <c r="S355" s="431"/>
      <c r="T355" s="431"/>
      <c r="U355" s="431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23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31"/>
      <c r="P356" s="431"/>
      <c r="Q356" s="431"/>
      <c r="R356" s="431"/>
      <c r="S356" s="431"/>
      <c r="T356" s="431"/>
      <c r="U356" s="431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23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31"/>
      <c r="P357" s="431"/>
      <c r="Q357" s="431"/>
      <c r="R357" s="431"/>
      <c r="S357" s="431"/>
      <c r="T357" s="431"/>
      <c r="U357" s="431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29" t="s">
        <v>190</v>
      </c>
      <c r="D358" s="108">
        <v>4.8</v>
      </c>
      <c r="E358" s="108"/>
      <c r="F358" s="127"/>
      <c r="G358" s="128"/>
      <c r="H358" s="423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31"/>
      <c r="P358" s="431"/>
      <c r="Q358" s="431"/>
      <c r="R358" s="431"/>
      <c r="S358" s="431"/>
      <c r="T358" s="431"/>
      <c r="U358" s="43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29" t="s">
        <v>187</v>
      </c>
      <c r="D359" s="108">
        <v>4.8</v>
      </c>
      <c r="E359" s="108"/>
      <c r="F359" s="127"/>
      <c r="G359" s="128"/>
      <c r="H359" s="423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31"/>
      <c r="P359" s="431"/>
      <c r="Q359" s="431"/>
      <c r="R359" s="431"/>
      <c r="S359" s="431"/>
      <c r="T359" s="431"/>
      <c r="U359" s="431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29" t="s">
        <v>179</v>
      </c>
      <c r="D360" s="108">
        <v>4.8</v>
      </c>
      <c r="E360" s="108"/>
      <c r="F360" s="127"/>
      <c r="G360" s="128"/>
      <c r="H360" s="423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31"/>
      <c r="P360" s="431"/>
      <c r="Q360" s="431"/>
      <c r="R360" s="431"/>
      <c r="S360" s="431"/>
      <c r="T360" s="431"/>
      <c r="U360" s="431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29" t="s">
        <v>199</v>
      </c>
      <c r="D361" s="108">
        <v>4.8</v>
      </c>
      <c r="E361" s="108"/>
      <c r="F361" s="127"/>
      <c r="G361" s="128"/>
      <c r="H361" s="423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31"/>
      <c r="P361" s="431"/>
      <c r="Q361" s="431"/>
      <c r="R361" s="431"/>
      <c r="S361" s="431"/>
      <c r="T361" s="431"/>
      <c r="U361" s="431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31"/>
      <c r="P362" s="431"/>
      <c r="Q362" s="431"/>
      <c r="R362" s="431"/>
      <c r="S362" s="431"/>
      <c r="T362" s="431"/>
      <c r="U362" s="431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31"/>
      <c r="P363" s="431"/>
      <c r="Q363" s="431"/>
      <c r="R363" s="431"/>
      <c r="S363" s="431"/>
      <c r="T363" s="431"/>
      <c r="U363" s="431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432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22" t="s">
        <v>206</v>
      </c>
      <c r="C365" s="126" t="s">
        <v>199</v>
      </c>
      <c r="D365" s="108">
        <v>5.03</v>
      </c>
      <c r="E365" s="108"/>
      <c r="F365" s="127"/>
      <c r="G365" s="128"/>
      <c r="H365" s="423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27"/>
      <c r="P365" s="427"/>
      <c r="Q365" s="427"/>
      <c r="R365" s="427"/>
      <c r="S365" s="427"/>
      <c r="T365" s="427"/>
      <c r="U365" s="427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22" t="s">
        <v>425</v>
      </c>
      <c r="C366" s="187" t="s">
        <v>427</v>
      </c>
      <c r="D366" s="108">
        <v>5.03</v>
      </c>
      <c r="E366" s="108"/>
      <c r="F366" s="127"/>
      <c r="G366" s="128"/>
      <c r="H366" s="423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27"/>
      <c r="P366" s="427"/>
      <c r="Q366" s="427"/>
      <c r="R366" s="427"/>
      <c r="S366" s="427"/>
      <c r="T366" s="427"/>
      <c r="U366" s="427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22" t="s">
        <v>206</v>
      </c>
      <c r="C367" s="126" t="s">
        <v>186</v>
      </c>
      <c r="D367" s="108">
        <v>5.03</v>
      </c>
      <c r="E367" s="108"/>
      <c r="F367" s="127"/>
      <c r="G367" s="128"/>
      <c r="H367" s="423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27"/>
      <c r="P367" s="427"/>
      <c r="Q367" s="427"/>
      <c r="R367" s="427"/>
      <c r="S367" s="427"/>
      <c r="T367" s="427"/>
      <c r="U367" s="427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22" t="s">
        <v>206</v>
      </c>
      <c r="C368" s="126" t="s">
        <v>203</v>
      </c>
      <c r="D368" s="108">
        <v>5.03</v>
      </c>
      <c r="E368" s="108"/>
      <c r="F368" s="127"/>
      <c r="G368" s="128"/>
      <c r="H368" s="423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27"/>
      <c r="P368" s="427"/>
      <c r="Q368" s="427"/>
      <c r="R368" s="427"/>
      <c r="S368" s="427"/>
      <c r="T368" s="427"/>
      <c r="U368" s="427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22" t="s">
        <v>206</v>
      </c>
      <c r="C369" s="126" t="s">
        <v>207</v>
      </c>
      <c r="D369" s="108">
        <v>5.03</v>
      </c>
      <c r="E369" s="108"/>
      <c r="F369" s="127"/>
      <c r="G369" s="128"/>
      <c r="H369" s="423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27"/>
      <c r="P369" s="427"/>
      <c r="Q369" s="427"/>
      <c r="R369" s="427"/>
      <c r="S369" s="427"/>
      <c r="T369" s="427"/>
      <c r="U369" s="427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22" t="s">
        <v>414</v>
      </c>
      <c r="C370" s="187" t="s">
        <v>415</v>
      </c>
      <c r="D370" s="108"/>
      <c r="E370" s="108"/>
      <c r="F370" s="127"/>
      <c r="G370" s="128"/>
      <c r="H370" s="42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27"/>
      <c r="P370" s="427"/>
      <c r="Q370" s="427"/>
      <c r="R370" s="427"/>
      <c r="S370" s="427"/>
      <c r="T370" s="427"/>
      <c r="U370" s="42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22" t="s">
        <v>414</v>
      </c>
      <c r="C371" s="187" t="s">
        <v>416</v>
      </c>
      <c r="D371" s="108"/>
      <c r="E371" s="108"/>
      <c r="F371" s="127"/>
      <c r="G371" s="128"/>
      <c r="H371" s="423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27"/>
      <c r="P371" s="427"/>
      <c r="Q371" s="427"/>
      <c r="R371" s="427"/>
      <c r="S371" s="427"/>
      <c r="T371" s="427"/>
      <c r="U371" s="427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22" t="s">
        <v>414</v>
      </c>
      <c r="C372" s="187" t="s">
        <v>61</v>
      </c>
      <c r="D372" s="108"/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27"/>
      <c r="P372" s="427"/>
      <c r="Q372" s="427"/>
      <c r="R372" s="427"/>
      <c r="S372" s="427"/>
      <c r="T372" s="427"/>
      <c r="U372" s="427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22" t="s">
        <v>208</v>
      </c>
      <c r="C373" s="126" t="s">
        <v>179</v>
      </c>
      <c r="D373" s="108">
        <v>5.08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27"/>
      <c r="P373" s="427"/>
      <c r="Q373" s="427"/>
      <c r="R373" s="427"/>
      <c r="S373" s="427"/>
      <c r="T373" s="427"/>
      <c r="U373" s="427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22" t="s">
        <v>208</v>
      </c>
      <c r="C374" s="126" t="s">
        <v>204</v>
      </c>
      <c r="D374" s="108">
        <v>5.08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27"/>
      <c r="P374" s="427"/>
      <c r="Q374" s="427"/>
      <c r="R374" s="427"/>
      <c r="S374" s="427"/>
      <c r="T374" s="427"/>
      <c r="U374" s="427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22" t="s">
        <v>208</v>
      </c>
      <c r="C375" s="126" t="s">
        <v>205</v>
      </c>
      <c r="D375" s="108">
        <v>5.08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27"/>
      <c r="P375" s="427"/>
      <c r="Q375" s="427"/>
      <c r="R375" s="427"/>
      <c r="S375" s="427"/>
      <c r="T375" s="427"/>
      <c r="U375" s="427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22" t="s">
        <v>208</v>
      </c>
      <c r="C376" s="126" t="s">
        <v>186</v>
      </c>
      <c r="D376" s="108">
        <v>5.08</v>
      </c>
      <c r="E376" s="108"/>
      <c r="F376" s="127"/>
      <c r="G376" s="128"/>
      <c r="H376" s="423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27"/>
      <c r="P376" s="427"/>
      <c r="Q376" s="427"/>
      <c r="R376" s="427"/>
      <c r="S376" s="427"/>
      <c r="T376" s="427"/>
      <c r="U376" s="427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22" t="s">
        <v>208</v>
      </c>
      <c r="C377" s="126" t="s">
        <v>203</v>
      </c>
      <c r="D377" s="108">
        <v>5.08</v>
      </c>
      <c r="E377" s="108"/>
      <c r="F377" s="127"/>
      <c r="G377" s="128"/>
      <c r="H377" s="42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27"/>
      <c r="P377" s="427"/>
      <c r="Q377" s="427"/>
      <c r="R377" s="427"/>
      <c r="S377" s="427"/>
      <c r="T377" s="427"/>
      <c r="U377" s="427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22" t="s">
        <v>208</v>
      </c>
      <c r="C378" s="126" t="s">
        <v>199</v>
      </c>
      <c r="D378" s="108">
        <v>5.08</v>
      </c>
      <c r="E378" s="108"/>
      <c r="F378" s="127"/>
      <c r="G378" s="128"/>
      <c r="H378" s="42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31"/>
      <c r="P378" s="431"/>
      <c r="Q378" s="431"/>
      <c r="R378" s="431"/>
      <c r="S378" s="431"/>
      <c r="T378" s="431"/>
      <c r="U378" s="43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22" t="s">
        <v>208</v>
      </c>
      <c r="C379" s="126" t="s">
        <v>187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27"/>
      <c r="P379" s="427"/>
      <c r="Q379" s="427"/>
      <c r="R379" s="427"/>
      <c r="S379" s="427"/>
      <c r="T379" s="427"/>
      <c r="U379" s="42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22" t="s">
        <v>208</v>
      </c>
      <c r="C380" s="126" t="s">
        <v>207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31"/>
      <c r="P380" s="431"/>
      <c r="Q380" s="431"/>
      <c r="R380" s="431"/>
      <c r="S380" s="431"/>
      <c r="T380" s="431"/>
      <c r="U380" s="43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22" t="s">
        <v>209</v>
      </c>
      <c r="C381" s="126" t="s">
        <v>194</v>
      </c>
      <c r="D381" s="108">
        <v>5.03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27"/>
      <c r="P381" s="427"/>
      <c r="Q381" s="427"/>
      <c r="R381" s="427"/>
      <c r="S381" s="427"/>
      <c r="T381" s="427"/>
      <c r="U381" s="42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22" t="s">
        <v>209</v>
      </c>
      <c r="C382" s="126" t="s">
        <v>179</v>
      </c>
      <c r="D382" s="108">
        <v>5.03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27"/>
      <c r="P382" s="427"/>
      <c r="Q382" s="427"/>
      <c r="R382" s="427"/>
      <c r="S382" s="427"/>
      <c r="T382" s="427"/>
      <c r="U382" s="42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22" t="s">
        <v>209</v>
      </c>
      <c r="C383" s="126" t="s">
        <v>195</v>
      </c>
      <c r="D383" s="108">
        <v>5.03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27"/>
      <c r="P383" s="427"/>
      <c r="Q383" s="427"/>
      <c r="R383" s="427"/>
      <c r="S383" s="427"/>
      <c r="T383" s="427"/>
      <c r="U383" s="42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22" t="s">
        <v>209</v>
      </c>
      <c r="C384" s="126" t="s">
        <v>204</v>
      </c>
      <c r="D384" s="108">
        <v>5.03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27"/>
      <c r="P384" s="427"/>
      <c r="Q384" s="427"/>
      <c r="R384" s="427"/>
      <c r="S384" s="427"/>
      <c r="T384" s="427"/>
      <c r="U384" s="42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22" t="s">
        <v>382</v>
      </c>
      <c r="C385" s="187" t="s">
        <v>383</v>
      </c>
      <c r="D385" s="108">
        <v>5.03</v>
      </c>
      <c r="E385" s="108"/>
      <c r="F385" s="127"/>
      <c r="G385" s="128"/>
      <c r="H385" s="423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27"/>
      <c r="P385" s="427"/>
      <c r="Q385" s="427"/>
      <c r="R385" s="427"/>
      <c r="S385" s="427"/>
      <c r="T385" s="427"/>
      <c r="U385" s="427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22" t="s">
        <v>382</v>
      </c>
      <c r="C386" s="187" t="s">
        <v>384</v>
      </c>
      <c r="D386" s="108">
        <v>5.03</v>
      </c>
      <c r="E386" s="108"/>
      <c r="F386" s="127"/>
      <c r="G386" s="128"/>
      <c r="H386" s="423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27"/>
      <c r="P386" s="427"/>
      <c r="Q386" s="427"/>
      <c r="R386" s="427"/>
      <c r="S386" s="427"/>
      <c r="T386" s="427"/>
      <c r="U386" s="427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22" t="s">
        <v>382</v>
      </c>
      <c r="C387" s="187" t="s">
        <v>389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27"/>
      <c r="P387" s="427"/>
      <c r="Q387" s="427"/>
      <c r="R387" s="427"/>
      <c r="S387" s="427"/>
      <c r="T387" s="427"/>
      <c r="U387" s="427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22" t="s">
        <v>382</v>
      </c>
      <c r="C388" s="187" t="s">
        <v>391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27"/>
      <c r="P388" s="427"/>
      <c r="Q388" s="427"/>
      <c r="R388" s="427"/>
      <c r="S388" s="427"/>
      <c r="T388" s="427"/>
      <c r="U388" s="427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22" t="s">
        <v>418</v>
      </c>
      <c r="C389" s="187" t="s">
        <v>364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27"/>
      <c r="P389" s="427"/>
      <c r="Q389" s="427"/>
      <c r="R389" s="427"/>
      <c r="S389" s="427"/>
      <c r="T389" s="427"/>
      <c r="U389" s="42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22" t="s">
        <v>418</v>
      </c>
      <c r="C390" s="187" t="s">
        <v>365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27"/>
      <c r="P390" s="427"/>
      <c r="Q390" s="427"/>
      <c r="R390" s="427"/>
      <c r="S390" s="427"/>
      <c r="T390" s="427"/>
      <c r="U390" s="42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22" t="s">
        <v>418</v>
      </c>
      <c r="C391" s="187" t="s">
        <v>366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27"/>
      <c r="P391" s="427"/>
      <c r="Q391" s="427"/>
      <c r="R391" s="427"/>
      <c r="S391" s="427"/>
      <c r="T391" s="427"/>
      <c r="U391" s="42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22" t="s">
        <v>418</v>
      </c>
      <c r="C392" s="187" t="s">
        <v>367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27"/>
      <c r="P392" s="427"/>
      <c r="Q392" s="427"/>
      <c r="R392" s="427"/>
      <c r="S392" s="427"/>
      <c r="T392" s="427"/>
      <c r="U392" s="42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31"/>
      <c r="P393" s="431"/>
      <c r="Q393" s="431"/>
      <c r="R393" s="431"/>
      <c r="S393" s="431"/>
      <c r="T393" s="431"/>
      <c r="U393" s="431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31"/>
      <c r="P394" s="431"/>
      <c r="Q394" s="431"/>
      <c r="R394" s="431"/>
      <c r="S394" s="431"/>
      <c r="T394" s="431"/>
      <c r="U394" s="431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31"/>
      <c r="P395" s="431"/>
      <c r="Q395" s="431"/>
      <c r="R395" s="431"/>
      <c r="S395" s="431"/>
      <c r="T395" s="431"/>
      <c r="U395" s="431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31"/>
      <c r="P396" s="431"/>
      <c r="Q396" s="431"/>
      <c r="R396" s="431"/>
      <c r="S396" s="431"/>
      <c r="T396" s="431"/>
      <c r="U396" s="431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31"/>
      <c r="P397" s="431"/>
      <c r="Q397" s="431"/>
      <c r="R397" s="431"/>
      <c r="S397" s="431"/>
      <c r="T397" s="431"/>
      <c r="U397" s="431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31"/>
      <c r="P398" s="431"/>
      <c r="Q398" s="431"/>
      <c r="R398" s="431"/>
      <c r="S398" s="431"/>
      <c r="T398" s="431"/>
      <c r="U398" s="43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31"/>
      <c r="P399" s="431"/>
      <c r="Q399" s="431"/>
      <c r="R399" s="431"/>
      <c r="S399" s="431"/>
      <c r="T399" s="431"/>
      <c r="U399" s="43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31"/>
      <c r="P400" s="431"/>
      <c r="Q400" s="431"/>
      <c r="R400" s="431"/>
      <c r="S400" s="431"/>
      <c r="T400" s="431"/>
      <c r="U400" s="43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31"/>
      <c r="P401" s="431"/>
      <c r="Q401" s="431"/>
      <c r="R401" s="431"/>
      <c r="S401" s="431"/>
      <c r="T401" s="431"/>
      <c r="U401" s="43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31"/>
      <c r="P402" s="431"/>
      <c r="Q402" s="431"/>
      <c r="R402" s="431"/>
      <c r="S402" s="431"/>
      <c r="T402" s="431"/>
      <c r="U402" s="43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23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31"/>
      <c r="P403" s="431"/>
      <c r="Q403" s="431"/>
      <c r="R403" s="431"/>
      <c r="S403" s="431"/>
      <c r="T403" s="431"/>
      <c r="U403" s="431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23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31"/>
      <c r="P404" s="431"/>
      <c r="Q404" s="431"/>
      <c r="R404" s="431"/>
      <c r="S404" s="431"/>
      <c r="T404" s="431"/>
      <c r="U404" s="431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31"/>
      <c r="P405" s="431"/>
      <c r="Q405" s="431"/>
      <c r="R405" s="431"/>
      <c r="S405" s="431"/>
      <c r="T405" s="431"/>
      <c r="U405" s="431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31"/>
      <c r="P406" s="431"/>
      <c r="Q406" s="431"/>
      <c r="R406" s="431"/>
      <c r="S406" s="431"/>
      <c r="T406" s="431"/>
      <c r="U406" s="431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23">
        <f t="shared" si="171"/>
        <v>0</v>
      </c>
      <c r="I407" s="129"/>
      <c r="J407" s="130"/>
      <c r="K407" s="131"/>
      <c r="L407" s="129"/>
      <c r="M407" s="109"/>
      <c r="N407" s="130"/>
      <c r="O407" s="431"/>
      <c r="P407" s="431"/>
      <c r="Q407" s="431"/>
      <c r="R407" s="431"/>
      <c r="S407" s="431"/>
      <c r="T407" s="431"/>
      <c r="U407" s="43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31"/>
      <c r="P408" s="431"/>
      <c r="Q408" s="431"/>
      <c r="R408" s="431"/>
      <c r="S408" s="431"/>
      <c r="T408" s="431"/>
      <c r="U408" s="431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23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31"/>
      <c r="P409" s="431"/>
      <c r="Q409" s="431"/>
      <c r="R409" s="431"/>
      <c r="S409" s="431"/>
      <c r="T409" s="431"/>
      <c r="U409" s="431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23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31"/>
      <c r="P410" s="431"/>
      <c r="Q410" s="431"/>
      <c r="R410" s="431"/>
      <c r="S410" s="431"/>
      <c r="T410" s="431"/>
      <c r="U410" s="431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31"/>
      <c r="P411" s="431"/>
      <c r="Q411" s="431"/>
      <c r="R411" s="431"/>
      <c r="S411" s="431"/>
      <c r="T411" s="431"/>
      <c r="U411" s="431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23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31"/>
      <c r="P412" s="431"/>
      <c r="Q412" s="431"/>
      <c r="R412" s="431"/>
      <c r="S412" s="431"/>
      <c r="T412" s="431"/>
      <c r="U412" s="431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31"/>
      <c r="P413" s="431"/>
      <c r="Q413" s="431"/>
      <c r="R413" s="431"/>
      <c r="S413" s="431"/>
      <c r="T413" s="431"/>
      <c r="U413" s="431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23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31"/>
      <c r="P414" s="431"/>
      <c r="Q414" s="431"/>
      <c r="R414" s="431"/>
      <c r="S414" s="431"/>
      <c r="T414" s="431"/>
      <c r="U414" s="431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23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31"/>
      <c r="P415" s="431"/>
      <c r="Q415" s="431"/>
      <c r="R415" s="431"/>
      <c r="S415" s="431"/>
      <c r="T415" s="431"/>
      <c r="U415" s="431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2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31"/>
      <c r="P416" s="431"/>
      <c r="Q416" s="431"/>
      <c r="R416" s="431"/>
      <c r="S416" s="431"/>
      <c r="T416" s="431"/>
      <c r="U416" s="43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2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31"/>
      <c r="P417" s="431"/>
      <c r="Q417" s="431"/>
      <c r="R417" s="431"/>
      <c r="S417" s="431"/>
      <c r="T417" s="431"/>
      <c r="U417" s="43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31"/>
      <c r="P418" s="431"/>
      <c r="Q418" s="431"/>
      <c r="R418" s="431"/>
      <c r="S418" s="431"/>
      <c r="T418" s="431"/>
      <c r="U418" s="43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31"/>
      <c r="P419" s="431"/>
      <c r="Q419" s="431"/>
      <c r="R419" s="431"/>
      <c r="S419" s="431"/>
      <c r="T419" s="431"/>
      <c r="U419" s="43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31"/>
      <c r="P420" s="431"/>
      <c r="Q420" s="431"/>
      <c r="R420" s="431"/>
      <c r="S420" s="431"/>
      <c r="T420" s="431"/>
      <c r="U420" s="43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31"/>
      <c r="P421" s="431"/>
      <c r="Q421" s="431"/>
      <c r="R421" s="431"/>
      <c r="S421" s="431"/>
      <c r="T421" s="431"/>
      <c r="U421" s="43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432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22" t="s">
        <v>217</v>
      </c>
      <c r="C423" s="126" t="s">
        <v>179</v>
      </c>
      <c r="D423" s="108">
        <v>5.03</v>
      </c>
      <c r="E423" s="108"/>
      <c r="F423" s="127"/>
      <c r="G423" s="128"/>
      <c r="H423" s="423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31"/>
      <c r="P423" s="431"/>
      <c r="Q423" s="431"/>
      <c r="R423" s="431"/>
      <c r="S423" s="431"/>
      <c r="T423" s="431"/>
      <c r="U423" s="431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22" t="s">
        <v>217</v>
      </c>
      <c r="C424" s="126" t="s">
        <v>186</v>
      </c>
      <c r="D424" s="108">
        <v>5.03</v>
      </c>
      <c r="E424" s="108"/>
      <c r="F424" s="127"/>
      <c r="G424" s="128"/>
      <c r="H424" s="423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431"/>
      <c r="P424" s="431"/>
      <c r="Q424" s="431"/>
      <c r="R424" s="431"/>
      <c r="S424" s="431"/>
      <c r="T424" s="431"/>
      <c r="U424" s="431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22" t="s">
        <v>217</v>
      </c>
      <c r="C425" s="126" t="s">
        <v>204</v>
      </c>
      <c r="D425" s="108">
        <v>5.03</v>
      </c>
      <c r="E425" s="108"/>
      <c r="F425" s="127"/>
      <c r="G425" s="128"/>
      <c r="H425" s="423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31"/>
      <c r="P425" s="431"/>
      <c r="Q425" s="431"/>
      <c r="R425" s="431"/>
      <c r="S425" s="431"/>
      <c r="T425" s="431"/>
      <c r="U425" s="431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108+108+29+82</f>
        <v>327</v>
      </c>
      <c r="H426" s="423">
        <f t="shared" si="196"/>
        <v>1644.8100000000002</v>
      </c>
      <c r="I426" s="129">
        <f>8+8+9</f>
        <v>25</v>
      </c>
      <c r="J426" s="130">
        <f t="array" ref="J426">IF(ISERROR(G426/I426),"",G426/I426)</f>
        <v>13.08</v>
      </c>
      <c r="K426" s="131">
        <f t="array" ref="K426">IF(ISERROR(G426/L426),"",G426/L426)</f>
        <v>35.161290322580641</v>
      </c>
      <c r="L426" s="129">
        <v>9.3000000000000007</v>
      </c>
      <c r="M426" s="109">
        <f t="shared" si="197"/>
        <v>-10.161290322580641</v>
      </c>
      <c r="N426" s="130">
        <f t="shared" si="198"/>
        <v>0</v>
      </c>
      <c r="O426" s="431"/>
      <c r="P426" s="431"/>
      <c r="Q426" s="431"/>
      <c r="R426" s="431"/>
      <c r="S426" s="431"/>
      <c r="T426" s="431"/>
      <c r="U426" s="431"/>
      <c r="V426" s="132">
        <f t="shared" si="199"/>
        <v>0</v>
      </c>
      <c r="W426" s="133">
        <f t="shared" si="195"/>
        <v>0</v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>
        <v>42707</v>
      </c>
      <c r="G427" s="128">
        <f>83+15+14+108*2+108</f>
        <v>436</v>
      </c>
      <c r="H427" s="423">
        <f t="shared" si="196"/>
        <v>2193.08</v>
      </c>
      <c r="I427" s="129">
        <f>8+8.5+9.5+9.5</f>
        <v>35.5</v>
      </c>
      <c r="J427" s="130">
        <f t="array" ref="J427">IF(ISERROR(G427/I427),"",G427/I427)</f>
        <v>12.28169014084507</v>
      </c>
      <c r="K427" s="131">
        <f t="array" ref="K427">IF(ISERROR(G427/L427),"",G427/L427)</f>
        <v>46.881720430107521</v>
      </c>
      <c r="L427" s="129">
        <v>9.3000000000000007</v>
      </c>
      <c r="M427" s="109">
        <f t="shared" si="197"/>
        <v>-11.381720430107521</v>
      </c>
      <c r="N427" s="130">
        <f t="shared" si="198"/>
        <v>0</v>
      </c>
      <c r="O427" s="431"/>
      <c r="P427" s="431"/>
      <c r="Q427" s="431"/>
      <c r="R427" s="431"/>
      <c r="S427" s="431"/>
      <c r="T427" s="431"/>
      <c r="U427" s="431"/>
      <c r="V427" s="132">
        <f t="shared" si="199"/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42711</v>
      </c>
      <c r="G428" s="128">
        <f>108+20+30+53</f>
        <v>211</v>
      </c>
      <c r="H428" s="423">
        <f t="shared" si="196"/>
        <v>1061.3300000000002</v>
      </c>
      <c r="I428" s="129">
        <f>9*2</f>
        <v>18</v>
      </c>
      <c r="J428" s="130">
        <f t="array" ref="J428">IF(ISERROR(G428/I428),"",G428/I428)</f>
        <v>11.722222222222221</v>
      </c>
      <c r="K428" s="131">
        <f t="array" ref="K428">IF(ISERROR(G428/L428),"",G428/L428)</f>
        <v>22.688172043010752</v>
      </c>
      <c r="L428" s="129">
        <v>9.3000000000000007</v>
      </c>
      <c r="M428" s="109">
        <f t="shared" si="197"/>
        <v>-4.6881720430107521</v>
      </c>
      <c r="N428" s="130">
        <f t="shared" si="198"/>
        <v>0</v>
      </c>
      <c r="O428" s="431"/>
      <c r="P428" s="431"/>
      <c r="Q428" s="431"/>
      <c r="R428" s="431"/>
      <c r="S428" s="431"/>
      <c r="T428" s="431"/>
      <c r="U428" s="431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2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31"/>
      <c r="P429" s="431"/>
      <c r="Q429" s="431"/>
      <c r="R429" s="431"/>
      <c r="S429" s="431"/>
      <c r="T429" s="431"/>
      <c r="U429" s="43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31"/>
      <c r="P430" s="431"/>
      <c r="Q430" s="431"/>
      <c r="R430" s="431"/>
      <c r="S430" s="431"/>
      <c r="T430" s="431"/>
      <c r="U430" s="431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31"/>
      <c r="P431" s="431"/>
      <c r="Q431" s="431"/>
      <c r="R431" s="431"/>
      <c r="S431" s="431"/>
      <c r="T431" s="431"/>
      <c r="U431" s="431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31"/>
      <c r="P432" s="431"/>
      <c r="Q432" s="431"/>
      <c r="R432" s="431"/>
      <c r="S432" s="431"/>
      <c r="T432" s="431"/>
      <c r="U432" s="431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31"/>
      <c r="P433" s="431"/>
      <c r="Q433" s="431"/>
      <c r="R433" s="431"/>
      <c r="S433" s="431"/>
      <c r="T433" s="431"/>
      <c r="U433" s="431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31"/>
      <c r="P434" s="431"/>
      <c r="Q434" s="431"/>
      <c r="R434" s="431"/>
      <c r="S434" s="431"/>
      <c r="T434" s="431"/>
      <c r="U434" s="431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31"/>
      <c r="P435" s="431"/>
      <c r="Q435" s="431"/>
      <c r="R435" s="431"/>
      <c r="S435" s="431"/>
      <c r="T435" s="431"/>
      <c r="U435" s="431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31"/>
      <c r="P436" s="431"/>
      <c r="Q436" s="431"/>
      <c r="R436" s="431"/>
      <c r="S436" s="431"/>
      <c r="T436" s="431"/>
      <c r="U436" s="431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31"/>
      <c r="P437" s="431"/>
      <c r="Q437" s="431"/>
      <c r="R437" s="431"/>
      <c r="S437" s="431"/>
      <c r="T437" s="431"/>
      <c r="U437" s="431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31"/>
      <c r="P438" s="431"/>
      <c r="Q438" s="431"/>
      <c r="R438" s="431"/>
      <c r="S438" s="431"/>
      <c r="T438" s="431"/>
      <c r="U438" s="431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22" t="s">
        <v>222</v>
      </c>
      <c r="C439" s="126" t="s">
        <v>181</v>
      </c>
      <c r="D439" s="108">
        <v>9.36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31"/>
      <c r="P439" s="431"/>
      <c r="Q439" s="431"/>
      <c r="R439" s="431"/>
      <c r="S439" s="431"/>
      <c r="T439" s="431"/>
      <c r="U439" s="431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22" t="s">
        <v>222</v>
      </c>
      <c r="C440" s="126" t="s">
        <v>179</v>
      </c>
      <c r="D440" s="108">
        <v>9.36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31"/>
      <c r="P440" s="431"/>
      <c r="Q440" s="431"/>
      <c r="R440" s="431"/>
      <c r="S440" s="431"/>
      <c r="T440" s="431"/>
      <c r="U440" s="431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22" t="s">
        <v>222</v>
      </c>
      <c r="C441" s="126" t="s">
        <v>221</v>
      </c>
      <c r="D441" s="108">
        <v>9.36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31"/>
      <c r="P441" s="431"/>
      <c r="Q441" s="431"/>
      <c r="R441" s="431"/>
      <c r="S441" s="431"/>
      <c r="T441" s="431"/>
      <c r="U441" s="431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22" t="s">
        <v>222</v>
      </c>
      <c r="C442" s="126" t="s">
        <v>186</v>
      </c>
      <c r="D442" s="108">
        <v>9.36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31"/>
      <c r="P442" s="431"/>
      <c r="Q442" s="431"/>
      <c r="R442" s="431"/>
      <c r="S442" s="431"/>
      <c r="T442" s="431"/>
      <c r="U442" s="431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22" t="s">
        <v>393</v>
      </c>
      <c r="C443" s="187" t="s">
        <v>395</v>
      </c>
      <c r="D443" s="108">
        <v>5</v>
      </c>
      <c r="E443" s="108"/>
      <c r="F443" s="127"/>
      <c r="G443" s="128"/>
      <c r="H443" s="423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31"/>
      <c r="P443" s="431"/>
      <c r="Q443" s="431"/>
      <c r="R443" s="431"/>
      <c r="S443" s="431"/>
      <c r="T443" s="431"/>
      <c r="U443" s="431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22" t="s">
        <v>393</v>
      </c>
      <c r="C444" s="187" t="s">
        <v>402</v>
      </c>
      <c r="D444" s="108">
        <v>5</v>
      </c>
      <c r="E444" s="108"/>
      <c r="F444" s="127"/>
      <c r="G444" s="128"/>
      <c r="H444" s="423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31"/>
      <c r="P444" s="431"/>
      <c r="Q444" s="431"/>
      <c r="R444" s="431"/>
      <c r="S444" s="431"/>
      <c r="T444" s="431"/>
      <c r="U444" s="431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22" t="s">
        <v>404</v>
      </c>
      <c r="C445" s="187" t="s">
        <v>405</v>
      </c>
      <c r="D445" s="108">
        <v>5</v>
      </c>
      <c r="E445" s="108"/>
      <c r="F445" s="127"/>
      <c r="G445" s="128"/>
      <c r="H445" s="423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31"/>
      <c r="P445" s="431"/>
      <c r="Q445" s="431"/>
      <c r="R445" s="431"/>
      <c r="S445" s="431"/>
      <c r="T445" s="431"/>
      <c r="U445" s="431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22" t="s">
        <v>342</v>
      </c>
      <c r="C446" s="187" t="s">
        <v>372</v>
      </c>
      <c r="D446" s="108">
        <v>5</v>
      </c>
      <c r="E446" s="108"/>
      <c r="F446" s="127"/>
      <c r="G446" s="128"/>
      <c r="H446" s="423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31"/>
      <c r="P446" s="431"/>
      <c r="Q446" s="431"/>
      <c r="R446" s="431"/>
      <c r="S446" s="431"/>
      <c r="T446" s="431"/>
      <c r="U446" s="431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22" t="s">
        <v>343</v>
      </c>
      <c r="C447" s="126" t="s">
        <v>345</v>
      </c>
      <c r="D447" s="108">
        <v>5</v>
      </c>
      <c r="E447" s="108"/>
      <c r="F447" s="127"/>
      <c r="G447" s="128"/>
      <c r="H447" s="42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31"/>
      <c r="P447" s="431"/>
      <c r="Q447" s="431"/>
      <c r="R447" s="431"/>
      <c r="S447" s="431"/>
      <c r="T447" s="431"/>
      <c r="U447" s="43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22" t="s">
        <v>343</v>
      </c>
      <c r="C448" s="126" t="s">
        <v>347</v>
      </c>
      <c r="D448" s="108">
        <v>5</v>
      </c>
      <c r="E448" s="108"/>
      <c r="F448" s="127"/>
      <c r="G448" s="128"/>
      <c r="H448" s="42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31"/>
      <c r="P448" s="431"/>
      <c r="Q448" s="431"/>
      <c r="R448" s="431"/>
      <c r="S448" s="431"/>
      <c r="T448" s="431"/>
      <c r="U448" s="43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23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31"/>
      <c r="P449" s="431"/>
      <c r="Q449" s="431"/>
      <c r="R449" s="431"/>
      <c r="S449" s="431"/>
      <c r="T449" s="431"/>
      <c r="U449" s="431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23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31"/>
      <c r="P450" s="431"/>
      <c r="Q450" s="431"/>
      <c r="R450" s="431"/>
      <c r="S450" s="431"/>
      <c r="T450" s="431"/>
      <c r="U450" s="431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31"/>
      <c r="P451" s="431"/>
      <c r="Q451" s="431"/>
      <c r="R451" s="431"/>
      <c r="S451" s="431"/>
      <c r="T451" s="431"/>
      <c r="U451" s="43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31"/>
      <c r="P452" s="431"/>
      <c r="Q452" s="431"/>
      <c r="R452" s="431"/>
      <c r="S452" s="431"/>
      <c r="T452" s="431"/>
      <c r="U452" s="43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31"/>
      <c r="P453" s="431"/>
      <c r="Q453" s="431"/>
      <c r="R453" s="431"/>
      <c r="S453" s="431"/>
      <c r="T453" s="431"/>
      <c r="U453" s="431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2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31"/>
      <c r="P454" s="431"/>
      <c r="Q454" s="431"/>
      <c r="R454" s="431"/>
      <c r="S454" s="431"/>
      <c r="T454" s="431"/>
      <c r="U454" s="431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31"/>
      <c r="P455" s="431"/>
      <c r="Q455" s="431"/>
      <c r="R455" s="431"/>
      <c r="S455" s="431"/>
      <c r="T455" s="431"/>
      <c r="U455" s="431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423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31"/>
      <c r="P456" s="431"/>
      <c r="Q456" s="431"/>
      <c r="R456" s="431"/>
      <c r="S456" s="431"/>
      <c r="T456" s="431"/>
      <c r="U456" s="431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432" t="s">
        <v>202</v>
      </c>
      <c r="D457" s="143"/>
      <c r="E457" s="143"/>
      <c r="F457" s="144"/>
      <c r="G457" s="145">
        <f>SUM(G423:G456)</f>
        <v>974</v>
      </c>
      <c r="H457" s="146">
        <f>SUM(H423:H456)</f>
        <v>4899.22</v>
      </c>
      <c r="I457" s="146">
        <f>SUM(I423:I456)</f>
        <v>78.5</v>
      </c>
      <c r="J457" s="130">
        <f t="array" ref="J457">IF(ISERROR(G457/I457),"",G457/I457)</f>
        <v>12.407643312101911</v>
      </c>
      <c r="K457" s="146">
        <f>SUM(K423:K456)</f>
        <v>104.73118279569891</v>
      </c>
      <c r="L457" s="147"/>
      <c r="M457" s="150">
        <f t="shared" ref="M457:V457" si="210">SUM(M423:M456)</f>
        <v>-26.231182795698913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23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31"/>
      <c r="P458" s="431"/>
      <c r="Q458" s="431"/>
      <c r="R458" s="431"/>
      <c r="S458" s="431"/>
      <c r="T458" s="431"/>
      <c r="U458" s="431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23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31"/>
      <c r="P459" s="431"/>
      <c r="Q459" s="431"/>
      <c r="R459" s="431"/>
      <c r="S459" s="431"/>
      <c r="T459" s="431"/>
      <c r="U459" s="431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23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31"/>
      <c r="P460" s="431"/>
      <c r="Q460" s="431"/>
      <c r="R460" s="431"/>
      <c r="S460" s="431"/>
      <c r="T460" s="431"/>
      <c r="U460" s="431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23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31"/>
      <c r="P461" s="431"/>
      <c r="Q461" s="431"/>
      <c r="R461" s="431"/>
      <c r="S461" s="431"/>
      <c r="T461" s="431"/>
      <c r="U461" s="431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28" t="s">
        <v>203</v>
      </c>
      <c r="D462" s="108">
        <v>5.03</v>
      </c>
      <c r="E462" s="108"/>
      <c r="F462" s="127"/>
      <c r="G462" s="128"/>
      <c r="H462" s="423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31"/>
      <c r="P462" s="431"/>
      <c r="Q462" s="431"/>
      <c r="R462" s="431"/>
      <c r="S462" s="431"/>
      <c r="T462" s="431"/>
      <c r="U462" s="431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2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31"/>
      <c r="P463" s="431"/>
      <c r="Q463" s="431"/>
      <c r="R463" s="431"/>
      <c r="S463" s="431"/>
      <c r="T463" s="431"/>
      <c r="U463" s="43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2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31"/>
      <c r="P464" s="431"/>
      <c r="Q464" s="431"/>
      <c r="R464" s="431"/>
      <c r="S464" s="431"/>
      <c r="T464" s="431"/>
      <c r="U464" s="43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28" t="s">
        <v>228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31"/>
      <c r="P465" s="431"/>
      <c r="Q465" s="431"/>
      <c r="R465" s="431"/>
      <c r="S465" s="431"/>
      <c r="T465" s="431"/>
      <c r="U465" s="43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28" t="s">
        <v>212</v>
      </c>
      <c r="D466" s="108">
        <v>5.03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31"/>
      <c r="P466" s="431"/>
      <c r="Q466" s="431"/>
      <c r="R466" s="431"/>
      <c r="S466" s="431"/>
      <c r="T466" s="431"/>
      <c r="U466" s="43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28" t="s">
        <v>203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31"/>
      <c r="P467" s="431"/>
      <c r="Q467" s="431"/>
      <c r="R467" s="431"/>
      <c r="S467" s="431"/>
      <c r="T467" s="431"/>
      <c r="U467" s="43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28" t="s">
        <v>186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31"/>
      <c r="P468" s="431"/>
      <c r="Q468" s="431"/>
      <c r="R468" s="431"/>
      <c r="S468" s="431"/>
      <c r="T468" s="431"/>
      <c r="U468" s="43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28" t="s">
        <v>228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31"/>
      <c r="P469" s="431"/>
      <c r="Q469" s="431"/>
      <c r="R469" s="431"/>
      <c r="S469" s="431"/>
      <c r="T469" s="431"/>
      <c r="U469" s="43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28" t="s">
        <v>199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31"/>
      <c r="P470" s="431"/>
      <c r="Q470" s="431"/>
      <c r="R470" s="431"/>
      <c r="S470" s="431"/>
      <c r="T470" s="431"/>
      <c r="U470" s="43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31"/>
      <c r="P471" s="431"/>
      <c r="Q471" s="431"/>
      <c r="R471" s="431"/>
      <c r="S471" s="431"/>
      <c r="T471" s="431"/>
      <c r="U471" s="43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31"/>
      <c r="P472" s="431"/>
      <c r="Q472" s="431"/>
      <c r="R472" s="431"/>
      <c r="S472" s="431"/>
      <c r="T472" s="431"/>
      <c r="U472" s="43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432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23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31"/>
      <c r="P474" s="431"/>
      <c r="Q474" s="431"/>
      <c r="R474" s="431"/>
      <c r="S474" s="431"/>
      <c r="T474" s="431"/>
      <c r="U474" s="431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23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31"/>
      <c r="P475" s="431"/>
      <c r="Q475" s="431"/>
      <c r="R475" s="431"/>
      <c r="S475" s="431"/>
      <c r="T475" s="431"/>
      <c r="U475" s="431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23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31"/>
      <c r="P476" s="431"/>
      <c r="Q476" s="431"/>
      <c r="R476" s="431"/>
      <c r="S476" s="431"/>
      <c r="T476" s="431"/>
      <c r="U476" s="431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23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31"/>
      <c r="P477" s="431"/>
      <c r="Q477" s="431"/>
      <c r="R477" s="431"/>
      <c r="S477" s="431"/>
      <c r="T477" s="431"/>
      <c r="U477" s="431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23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31"/>
      <c r="P478" s="431"/>
      <c r="Q478" s="431"/>
      <c r="R478" s="431"/>
      <c r="S478" s="431"/>
      <c r="T478" s="431"/>
      <c r="U478" s="431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23">
        <f t="shared" si="215"/>
        <v>0</v>
      </c>
      <c r="I479" s="129"/>
      <c r="J479" s="130"/>
      <c r="K479" s="131"/>
      <c r="L479" s="129"/>
      <c r="M479" s="109"/>
      <c r="N479" s="130"/>
      <c r="O479" s="431"/>
      <c r="P479" s="431"/>
      <c r="Q479" s="431"/>
      <c r="R479" s="431"/>
      <c r="S479" s="431"/>
      <c r="T479" s="431"/>
      <c r="U479" s="431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2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31"/>
      <c r="P480" s="431"/>
      <c r="Q480" s="431"/>
      <c r="R480" s="431"/>
      <c r="S480" s="431"/>
      <c r="T480" s="431"/>
      <c r="U480" s="431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432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29"/>
      <c r="D482" s="108">
        <v>3.65</v>
      </c>
      <c r="E482" s="108"/>
      <c r="F482" s="153"/>
      <c r="G482" s="128"/>
      <c r="H482" s="423">
        <f t="shared" ref="H482:H496" si="223">D482*G482</f>
        <v>0</v>
      </c>
      <c r="I482" s="129"/>
      <c r="J482" s="130" t="str">
        <f t="array" ref="J482">IF(ISERROR(G482/I482),"",G482/I482)</f>
        <v/>
      </c>
      <c r="K482" s="423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31"/>
      <c r="P482" s="431"/>
      <c r="Q482" s="431"/>
      <c r="R482" s="431"/>
      <c r="S482" s="431"/>
      <c r="T482" s="431"/>
      <c r="U482" s="431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29"/>
      <c r="D483" s="108">
        <v>6.58</v>
      </c>
      <c r="E483" s="108"/>
      <c r="F483" s="127"/>
      <c r="G483" s="128"/>
      <c r="H483" s="423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31"/>
      <c r="P483" s="431"/>
      <c r="Q483" s="431"/>
      <c r="R483" s="431"/>
      <c r="S483" s="431"/>
      <c r="T483" s="431"/>
      <c r="U483" s="431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29"/>
      <c r="D484" s="108">
        <v>7.8</v>
      </c>
      <c r="E484" s="108"/>
      <c r="F484" s="127"/>
      <c r="G484" s="128"/>
      <c r="H484" s="423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31"/>
      <c r="P484" s="431"/>
      <c r="Q484" s="431"/>
      <c r="R484" s="431"/>
      <c r="S484" s="431"/>
      <c r="T484" s="431"/>
      <c r="U484" s="431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29"/>
      <c r="D485" s="108">
        <v>4.4000000000000004</v>
      </c>
      <c r="E485" s="108"/>
      <c r="F485" s="127"/>
      <c r="G485" s="128"/>
      <c r="H485" s="423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31"/>
      <c r="P485" s="431"/>
      <c r="Q485" s="431"/>
      <c r="R485" s="431"/>
      <c r="S485" s="431"/>
      <c r="T485" s="431"/>
      <c r="U485" s="431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23">
        <f t="shared" si="223"/>
        <v>0</v>
      </c>
      <c r="I486" s="129"/>
      <c r="J486" s="130"/>
      <c r="K486" s="131"/>
      <c r="L486" s="129"/>
      <c r="M486" s="109"/>
      <c r="N486" s="130"/>
      <c r="O486" s="431"/>
      <c r="P486" s="431"/>
      <c r="Q486" s="431"/>
      <c r="R486" s="431"/>
      <c r="S486" s="431"/>
      <c r="T486" s="431"/>
      <c r="U486" s="431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29"/>
      <c r="D487" s="108"/>
      <c r="E487" s="108"/>
      <c r="F487" s="127"/>
      <c r="G487" s="128"/>
      <c r="H487" s="423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31"/>
      <c r="P487" s="431"/>
      <c r="Q487" s="431"/>
      <c r="R487" s="431"/>
      <c r="S487" s="431"/>
      <c r="T487" s="431"/>
      <c r="U487" s="431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29" t="s">
        <v>239</v>
      </c>
      <c r="C488" s="429" t="s">
        <v>179</v>
      </c>
      <c r="D488" s="108">
        <v>6.04</v>
      </c>
      <c r="E488" s="108"/>
      <c r="F488" s="127"/>
      <c r="G488" s="128"/>
      <c r="H488" s="423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31"/>
      <c r="P488" s="431"/>
      <c r="Q488" s="431"/>
      <c r="R488" s="431"/>
      <c r="S488" s="431"/>
      <c r="T488" s="431"/>
      <c r="U488" s="431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29" t="s">
        <v>239</v>
      </c>
      <c r="C489" s="429" t="s">
        <v>186</v>
      </c>
      <c r="D489" s="108">
        <v>6.04</v>
      </c>
      <c r="E489" s="108"/>
      <c r="F489" s="127"/>
      <c r="G489" s="128"/>
      <c r="H489" s="42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31"/>
      <c r="P489" s="431"/>
      <c r="Q489" s="431"/>
      <c r="R489" s="431"/>
      <c r="S489" s="431"/>
      <c r="T489" s="431"/>
      <c r="U489" s="431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29" t="s">
        <v>443</v>
      </c>
      <c r="C490" s="429" t="s">
        <v>179</v>
      </c>
      <c r="D490" s="108"/>
      <c r="E490" s="108"/>
      <c r="F490" s="127"/>
      <c r="G490" s="128"/>
      <c r="H490" s="423">
        <f t="shared" si="223"/>
        <v>0</v>
      </c>
      <c r="I490" s="129"/>
      <c r="J490" s="130"/>
      <c r="K490" s="131"/>
      <c r="L490" s="129"/>
      <c r="M490" s="109"/>
      <c r="N490" s="130"/>
      <c r="O490" s="431"/>
      <c r="P490" s="431"/>
      <c r="Q490" s="431"/>
      <c r="R490" s="431"/>
      <c r="S490" s="431"/>
      <c r="T490" s="431"/>
      <c r="U490" s="431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29" t="s">
        <v>443</v>
      </c>
      <c r="C491" s="429" t="s">
        <v>186</v>
      </c>
      <c r="D491" s="108"/>
      <c r="E491" s="108"/>
      <c r="F491" s="127"/>
      <c r="G491" s="128"/>
      <c r="H491" s="423">
        <f t="shared" si="223"/>
        <v>0</v>
      </c>
      <c r="I491" s="129"/>
      <c r="J491" s="130"/>
      <c r="K491" s="131"/>
      <c r="L491" s="129"/>
      <c r="M491" s="109"/>
      <c r="N491" s="130"/>
      <c r="O491" s="431"/>
      <c r="P491" s="431"/>
      <c r="Q491" s="431"/>
      <c r="R491" s="431"/>
      <c r="S491" s="431"/>
      <c r="T491" s="431"/>
      <c r="U491" s="431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22" t="s">
        <v>240</v>
      </c>
      <c r="C492" s="126"/>
      <c r="D492" s="108">
        <v>7.3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31"/>
      <c r="P492" s="431"/>
      <c r="Q492" s="431"/>
      <c r="R492" s="431"/>
      <c r="S492" s="431"/>
      <c r="T492" s="431"/>
      <c r="U492" s="431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22" t="s">
        <v>241</v>
      </c>
      <c r="C493" s="126"/>
      <c r="D493" s="108">
        <f>78*120/1000</f>
        <v>9.36</v>
      </c>
      <c r="E493" s="108"/>
      <c r="F493" s="127"/>
      <c r="G493" s="128"/>
      <c r="H493" s="423">
        <f t="shared" si="223"/>
        <v>0</v>
      </c>
      <c r="I493" s="129"/>
      <c r="J493" s="130"/>
      <c r="K493" s="131"/>
      <c r="L493" s="129"/>
      <c r="M493" s="109"/>
      <c r="N493" s="130"/>
      <c r="O493" s="431"/>
      <c r="P493" s="431"/>
      <c r="Q493" s="431"/>
      <c r="R493" s="431"/>
      <c r="S493" s="431"/>
      <c r="T493" s="431"/>
      <c r="U493" s="43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22" t="s">
        <v>242</v>
      </c>
      <c r="C494" s="126"/>
      <c r="D494" s="108">
        <v>4.5</v>
      </c>
      <c r="E494" s="108"/>
      <c r="F494" s="127"/>
      <c r="G494" s="128"/>
      <c r="H494" s="423">
        <f t="shared" si="223"/>
        <v>0</v>
      </c>
      <c r="I494" s="129"/>
      <c r="J494" s="130"/>
      <c r="K494" s="131"/>
      <c r="L494" s="129"/>
      <c r="M494" s="109"/>
      <c r="N494" s="130"/>
      <c r="O494" s="431"/>
      <c r="P494" s="431"/>
      <c r="Q494" s="431"/>
      <c r="R494" s="431"/>
      <c r="S494" s="431"/>
      <c r="T494" s="431"/>
      <c r="U494" s="431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22" t="s">
        <v>243</v>
      </c>
      <c r="C495" s="126"/>
      <c r="D495" s="108">
        <v>4.5</v>
      </c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31"/>
      <c r="P495" s="431"/>
      <c r="Q495" s="431"/>
      <c r="R495" s="431"/>
      <c r="S495" s="431"/>
      <c r="T495" s="431"/>
      <c r="U495" s="431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22"/>
      <c r="C496" s="126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/>
      <c r="M496" s="109"/>
      <c r="N496" s="130"/>
      <c r="O496" s="431"/>
      <c r="P496" s="431"/>
      <c r="Q496" s="431"/>
      <c r="R496" s="431"/>
      <c r="S496" s="431"/>
      <c r="T496" s="431"/>
      <c r="U496" s="43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432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974</v>
      </c>
      <c r="H498" s="154">
        <f>SUM(H364,H422,H457,H473,H481,H497)</f>
        <v>4899.22</v>
      </c>
      <c r="I498" s="154">
        <f>SUM(I364,I422,I457,I473,I481,I497)</f>
        <v>78.5</v>
      </c>
      <c r="J498" s="155">
        <f t="array" ref="J498">IF(ISERROR(G498/I498),"",G498/I498)</f>
        <v>12.407643312101911</v>
      </c>
      <c r="K498" s="154">
        <f>SUM(K364,K422,K457,K473,K481,K497)</f>
        <v>104.73118279569891</v>
      </c>
      <c r="L498" s="155">
        <f>IF(ISERROR(G498/K498),"",G498/K498)</f>
        <v>9.3000000000000007</v>
      </c>
      <c r="M498" s="154">
        <f t="shared" ref="M498:V498" si="236">SUM(M364,M422,M457,M473,M481,M497)</f>
        <v>-26.231182795698913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425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425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425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425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425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425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425">
        <f>G498</f>
        <v>974</v>
      </c>
      <c r="C505" s="472" t="s">
        <v>269</v>
      </c>
      <c r="D505" s="471"/>
      <c r="E505" s="462">
        <f>H498</f>
        <v>4899.22</v>
      </c>
      <c r="F505" s="462"/>
      <c r="G505" s="462" t="s">
        <v>270</v>
      </c>
      <c r="H505" s="462"/>
      <c r="I505" s="490">
        <f>L498</f>
        <v>9.3000000000000007</v>
      </c>
      <c r="J505" s="490"/>
      <c r="K505" s="492" t="s">
        <v>271</v>
      </c>
      <c r="L505" s="492"/>
      <c r="M505" s="490">
        <f>J498</f>
        <v>12.407643312101911</v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425">
        <f>I498+C504</f>
        <v>79.5</v>
      </c>
      <c r="C506" s="469" t="s">
        <v>251</v>
      </c>
      <c r="D506" s="470"/>
      <c r="E506" s="487">
        <f>K498+I504</f>
        <v>115.73118279569891</v>
      </c>
      <c r="F506" s="487"/>
      <c r="G506" s="462" t="s">
        <v>274</v>
      </c>
      <c r="H506" s="462"/>
      <c r="I506" s="490">
        <f>B506-E506</f>
        <v>-36.231182795698913</v>
      </c>
      <c r="J506" s="490"/>
      <c r="K506" s="492" t="s">
        <v>275</v>
      </c>
      <c r="L506" s="492"/>
      <c r="M506" s="493">
        <f>IF(ISERROR(I506/E506),"",I506/E506)</f>
        <v>-0.31306327232184328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425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>
        <f t="array" ref="M507">IF(ISERROR(I507/B505),"",I507/B505)</f>
        <v>0</v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426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2491</v>
      </c>
      <c r="D510" s="485"/>
      <c r="E510" s="475" t="s">
        <v>269</v>
      </c>
      <c r="F510" s="475"/>
      <c r="G510" s="487">
        <f>SUM(E168,E336,E505)</f>
        <v>12649.89</v>
      </c>
      <c r="H510" s="487"/>
      <c r="I510" s="462" t="s">
        <v>270</v>
      </c>
      <c r="J510" s="475"/>
      <c r="K510" s="484">
        <f>IF(ISERROR(C510/G511),"",C510/G511)</f>
        <v>7.2263709526483257</v>
      </c>
      <c r="L510" s="485"/>
      <c r="M510" s="462" t="s">
        <v>271</v>
      </c>
      <c r="N510" s="462"/>
      <c r="O510" s="463">
        <f t="array" ref="O510">IF(ISERROR(C510/C511),"",C510/C511)</f>
        <v>16.34514435695538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152.4</v>
      </c>
      <c r="D511" s="485"/>
      <c r="E511" s="462" t="s">
        <v>251</v>
      </c>
      <c r="F511" s="462"/>
      <c r="G511" s="487">
        <f>SUM(E169,E337,E506)</f>
        <v>344.70967741935482</v>
      </c>
      <c r="H511" s="487"/>
      <c r="I511" s="469" t="s">
        <v>274</v>
      </c>
      <c r="J511" s="470"/>
      <c r="K511" s="472">
        <f>C511-G511</f>
        <v>-192.30967741935481</v>
      </c>
      <c r="L511" s="471"/>
      <c r="M511" s="472" t="s">
        <v>275</v>
      </c>
      <c r="N511" s="471"/>
      <c r="O511" s="476">
        <f>IF(ISERROR(K511/C511),"",K511/C511)</f>
        <v>-1.2618745237490472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26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0</v>
      </c>
      <c r="D515" s="470"/>
      <c r="E515" s="465">
        <f>IF(ISERROR(C515/C521),"",C515/C521)</f>
        <v>0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0</v>
      </c>
      <c r="D516" s="470"/>
      <c r="E516" s="465">
        <f>IF(ISERROR(C516/C521),"",C516/C521)</f>
        <v>0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2407</v>
      </c>
      <c r="D517" s="470"/>
      <c r="E517" s="465">
        <f>IF(ISERROR(C517/C521),"",C517/C521)</f>
        <v>0.96627860297069446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>
        <f>IF(ISERROR(C519/C521),"",C519/C521)</f>
        <v>0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84</v>
      </c>
      <c r="D520" s="470"/>
      <c r="E520" s="465">
        <f>IF(ISERROR(C520/C521),"",C520/C521)</f>
        <v>3.3721397029305503E-2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2491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429" t="s">
        <v>309</v>
      </c>
      <c r="D523" s="429" t="s">
        <v>310</v>
      </c>
      <c r="E523" s="429" t="s">
        <v>311</v>
      </c>
      <c r="F523" s="429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31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23" t="s">
        <v>322</v>
      </c>
      <c r="Q523" s="129" t="s">
        <v>323</v>
      </c>
      <c r="R523" s="109" t="s">
        <v>324</v>
      </c>
      <c r="S523" s="429" t="s">
        <v>325</v>
      </c>
      <c r="T523" s="429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33</v>
      </c>
      <c r="D524" s="106">
        <f>+'7'!C524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30">
        <f t="array" ref="S524">IF(ISERROR(Q524/J524),"",Q524/J524)</f>
        <v>1</v>
      </c>
      <c r="T524" s="430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06">
        <f>+'7'!C525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30">
        <f t="array" ref="S525">IF(ISERROR(Q525/J525),"",Q525/J525)</f>
        <v>1</v>
      </c>
      <c r="T525" s="430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06">
        <f>+'7'!C526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30">
        <f t="array" ref="S526">IF(ISERROR(Q526/J526),"",Q526/J526)</f>
        <v>1</v>
      </c>
      <c r="T526" s="430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73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19" activePane="bottomRight" state="frozen"/>
      <selection activeCell="M322" sqref="M322"/>
      <selection pane="topRight" activeCell="M322" sqref="M322"/>
      <selection pane="bottomLeft" activeCell="M322" sqref="M322"/>
      <selection pane="bottomRight" activeCell="E93" sqref="E9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434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437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6"/>
      <c r="P7" s="436"/>
      <c r="Q7" s="436"/>
      <c r="R7" s="436"/>
      <c r="S7" s="436"/>
      <c r="T7" s="436"/>
      <c r="U7" s="436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36"/>
      <c r="Q8" s="436"/>
      <c r="R8" s="436"/>
      <c r="S8" s="436"/>
      <c r="T8" s="436"/>
      <c r="U8" s="43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6"/>
      <c r="P9" s="436"/>
      <c r="Q9" s="436"/>
      <c r="R9" s="436"/>
      <c r="S9" s="436"/>
      <c r="T9" s="436"/>
      <c r="U9" s="43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6"/>
      <c r="P10" s="436"/>
      <c r="Q10" s="436"/>
      <c r="R10" s="436"/>
      <c r="S10" s="436"/>
      <c r="T10" s="436"/>
      <c r="U10" s="43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6"/>
      <c r="P11" s="436"/>
      <c r="Q11" s="436"/>
      <c r="R11" s="436"/>
      <c r="S11" s="436"/>
      <c r="T11" s="436"/>
      <c r="U11" s="43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6"/>
      <c r="P12" s="436"/>
      <c r="Q12" s="436"/>
      <c r="R12" s="436"/>
      <c r="S12" s="436"/>
      <c r="T12" s="436"/>
      <c r="U12" s="43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6"/>
      <c r="P13" s="436"/>
      <c r="Q13" s="436"/>
      <c r="R13" s="436"/>
      <c r="S13" s="436"/>
      <c r="T13" s="436"/>
      <c r="U13" s="43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6"/>
      <c r="P14" s="436"/>
      <c r="Q14" s="436"/>
      <c r="R14" s="436"/>
      <c r="S14" s="436"/>
      <c r="T14" s="436"/>
      <c r="U14" s="436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5">
        <f t="shared" si="0"/>
        <v>0</v>
      </c>
      <c r="I15" s="44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6"/>
      <c r="P15" s="436"/>
      <c r="Q15" s="436"/>
      <c r="R15" s="436"/>
      <c r="S15" s="436"/>
      <c r="T15" s="436"/>
      <c r="U15" s="436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5">
        <f t="shared" si="0"/>
        <v>0</v>
      </c>
      <c r="I16" s="44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6"/>
      <c r="P16" s="436"/>
      <c r="Q16" s="436"/>
      <c r="R16" s="436"/>
      <c r="S16" s="436"/>
      <c r="T16" s="436"/>
      <c r="U16" s="43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6"/>
      <c r="P17" s="436"/>
      <c r="Q17" s="436"/>
      <c r="R17" s="436"/>
      <c r="S17" s="436"/>
      <c r="T17" s="436"/>
      <c r="U17" s="43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6"/>
      <c r="P18" s="436"/>
      <c r="Q18" s="436"/>
      <c r="R18" s="436"/>
      <c r="S18" s="436"/>
      <c r="T18" s="436"/>
      <c r="U18" s="436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6"/>
      <c r="P19" s="436"/>
      <c r="Q19" s="436"/>
      <c r="R19" s="436"/>
      <c r="S19" s="436"/>
      <c r="T19" s="436"/>
      <c r="U19" s="43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6"/>
      <c r="P20" s="436"/>
      <c r="Q20" s="436"/>
      <c r="R20" s="436"/>
      <c r="S20" s="436"/>
      <c r="T20" s="436"/>
      <c r="U20" s="43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6"/>
      <c r="P21" s="436"/>
      <c r="Q21" s="436"/>
      <c r="R21" s="436"/>
      <c r="S21" s="436"/>
      <c r="T21" s="436"/>
      <c r="U21" s="43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35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6"/>
      <c r="P22" s="436"/>
      <c r="Q22" s="436"/>
      <c r="R22" s="436"/>
      <c r="S22" s="436"/>
      <c r="T22" s="436"/>
      <c r="U22" s="43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35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6"/>
      <c r="P23" s="436"/>
      <c r="Q23" s="436"/>
      <c r="R23" s="436"/>
      <c r="S23" s="436"/>
      <c r="T23" s="436"/>
      <c r="U23" s="43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35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6"/>
      <c r="P24" s="436"/>
      <c r="Q24" s="436"/>
      <c r="R24" s="436"/>
      <c r="S24" s="436"/>
      <c r="T24" s="436"/>
      <c r="U24" s="43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35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6"/>
      <c r="P25" s="436"/>
      <c r="Q25" s="436"/>
      <c r="R25" s="436"/>
      <c r="S25" s="436"/>
      <c r="T25" s="436"/>
      <c r="U25" s="43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6"/>
      <c r="P26" s="436"/>
      <c r="Q26" s="436"/>
      <c r="R26" s="436"/>
      <c r="S26" s="436"/>
      <c r="T26" s="436"/>
      <c r="U26" s="43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6"/>
      <c r="P27" s="436"/>
      <c r="Q27" s="436"/>
      <c r="R27" s="436"/>
      <c r="S27" s="436"/>
      <c r="T27" s="436"/>
      <c r="U27" s="43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96" t="s">
        <v>201</v>
      </c>
      <c r="B28" s="497"/>
      <c r="C28" s="443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37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0"/>
      <c r="P29" s="440"/>
      <c r="Q29" s="440"/>
      <c r="R29" s="440"/>
      <c r="S29" s="440"/>
      <c r="T29" s="440"/>
      <c r="U29" s="44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37" t="s">
        <v>425</v>
      </c>
      <c r="C30" s="187" t="s">
        <v>427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0"/>
      <c r="P30" s="440"/>
      <c r="Q30" s="440"/>
      <c r="R30" s="440"/>
      <c r="S30" s="440"/>
      <c r="T30" s="440"/>
      <c r="U30" s="44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0"/>
      <c r="P31" s="440"/>
      <c r="Q31" s="440"/>
      <c r="R31" s="440"/>
      <c r="S31" s="440"/>
      <c r="T31" s="440"/>
      <c r="U31" s="44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0"/>
      <c r="P32" s="440"/>
      <c r="Q32" s="440"/>
      <c r="R32" s="440"/>
      <c r="S32" s="440"/>
      <c r="T32" s="440"/>
      <c r="U32" s="44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0"/>
      <c r="P33" s="440"/>
      <c r="Q33" s="440"/>
      <c r="R33" s="440"/>
      <c r="S33" s="440"/>
      <c r="T33" s="440"/>
      <c r="U33" s="44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0"/>
      <c r="P34" s="440"/>
      <c r="Q34" s="440"/>
      <c r="R34" s="440"/>
      <c r="S34" s="440"/>
      <c r="T34" s="440"/>
      <c r="U34" s="44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0"/>
      <c r="P35" s="440"/>
      <c r="Q35" s="440"/>
      <c r="R35" s="440"/>
      <c r="S35" s="440"/>
      <c r="T35" s="440"/>
      <c r="U35" s="44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0"/>
      <c r="P36" s="440"/>
      <c r="Q36" s="440"/>
      <c r="R36" s="440"/>
      <c r="S36" s="440"/>
      <c r="T36" s="440"/>
      <c r="U36" s="44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0"/>
      <c r="P37" s="440"/>
      <c r="Q37" s="440"/>
      <c r="R37" s="440"/>
      <c r="S37" s="440"/>
      <c r="T37" s="440"/>
      <c r="U37" s="44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0"/>
      <c r="P38" s="440"/>
      <c r="Q38" s="440"/>
      <c r="R38" s="440"/>
      <c r="S38" s="440"/>
      <c r="T38" s="440"/>
      <c r="U38" s="44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0"/>
      <c r="P39" s="440"/>
      <c r="Q39" s="440"/>
      <c r="R39" s="440"/>
      <c r="S39" s="440"/>
      <c r="T39" s="440"/>
      <c r="U39" s="44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0"/>
      <c r="P40" s="440"/>
      <c r="Q40" s="440"/>
      <c r="R40" s="440"/>
      <c r="S40" s="440"/>
      <c r="T40" s="440"/>
      <c r="U40" s="44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37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0"/>
      <c r="P41" s="440"/>
      <c r="Q41" s="440"/>
      <c r="R41" s="440"/>
      <c r="S41" s="440"/>
      <c r="T41" s="440"/>
      <c r="U41" s="44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6"/>
      <c r="P42" s="436"/>
      <c r="Q42" s="436"/>
      <c r="R42" s="436"/>
      <c r="S42" s="436"/>
      <c r="T42" s="436"/>
      <c r="U42" s="43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0"/>
      <c r="P43" s="440"/>
      <c r="Q43" s="440"/>
      <c r="R43" s="440"/>
      <c r="S43" s="440"/>
      <c r="T43" s="440"/>
      <c r="U43" s="44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6"/>
      <c r="P44" s="436"/>
      <c r="Q44" s="436"/>
      <c r="R44" s="436"/>
      <c r="S44" s="436"/>
      <c r="T44" s="436"/>
      <c r="U44" s="43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0"/>
      <c r="P45" s="440"/>
      <c r="Q45" s="440"/>
      <c r="R45" s="440"/>
      <c r="S45" s="440"/>
      <c r="T45" s="440"/>
      <c r="U45" s="44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0"/>
      <c r="P46" s="440"/>
      <c r="Q46" s="440"/>
      <c r="R46" s="440"/>
      <c r="S46" s="440"/>
      <c r="T46" s="440"/>
      <c r="U46" s="44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0"/>
      <c r="P47" s="440"/>
      <c r="Q47" s="440"/>
      <c r="R47" s="440"/>
      <c r="S47" s="440"/>
      <c r="T47" s="440"/>
      <c r="U47" s="44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0"/>
      <c r="P48" s="440"/>
      <c r="Q48" s="440"/>
      <c r="R48" s="440"/>
      <c r="S48" s="440"/>
      <c r="T48" s="440"/>
      <c r="U48" s="44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0"/>
      <c r="P49" s="440"/>
      <c r="Q49" s="440"/>
      <c r="R49" s="440"/>
      <c r="S49" s="440"/>
      <c r="T49" s="440"/>
      <c r="U49" s="44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0"/>
      <c r="P50" s="440"/>
      <c r="Q50" s="440"/>
      <c r="R50" s="440"/>
      <c r="S50" s="440"/>
      <c r="T50" s="440"/>
      <c r="U50" s="44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37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0"/>
      <c r="P51" s="440"/>
      <c r="Q51" s="440"/>
      <c r="R51" s="440"/>
      <c r="S51" s="440"/>
      <c r="T51" s="440"/>
      <c r="U51" s="44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0"/>
      <c r="P52" s="440"/>
      <c r="Q52" s="440"/>
      <c r="R52" s="440"/>
      <c r="S52" s="440"/>
      <c r="T52" s="440"/>
      <c r="U52" s="44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0"/>
      <c r="P53" s="440"/>
      <c r="Q53" s="440"/>
      <c r="R53" s="440"/>
      <c r="S53" s="440"/>
      <c r="T53" s="440"/>
      <c r="U53" s="44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0"/>
      <c r="P54" s="440"/>
      <c r="Q54" s="440"/>
      <c r="R54" s="440"/>
      <c r="S54" s="440"/>
      <c r="T54" s="440"/>
      <c r="U54" s="44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0"/>
      <c r="P55" s="440"/>
      <c r="Q55" s="440"/>
      <c r="R55" s="440"/>
      <c r="S55" s="440"/>
      <c r="T55" s="440"/>
      <c r="U55" s="44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0"/>
      <c r="P56" s="440"/>
      <c r="Q56" s="440"/>
      <c r="R56" s="440"/>
      <c r="S56" s="440"/>
      <c r="T56" s="440"/>
      <c r="U56" s="44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6"/>
      <c r="P57" s="436"/>
      <c r="Q57" s="436"/>
      <c r="R57" s="436"/>
      <c r="S57" s="436"/>
      <c r="T57" s="436"/>
      <c r="U57" s="43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6"/>
      <c r="P58" s="436"/>
      <c r="Q58" s="436"/>
      <c r="R58" s="436"/>
      <c r="S58" s="436"/>
      <c r="T58" s="436"/>
      <c r="U58" s="43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6"/>
      <c r="P59" s="436"/>
      <c r="Q59" s="436"/>
      <c r="R59" s="436"/>
      <c r="S59" s="436"/>
      <c r="T59" s="436"/>
      <c r="U59" s="43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6"/>
      <c r="P60" s="436"/>
      <c r="Q60" s="436"/>
      <c r="R60" s="436"/>
      <c r="S60" s="436"/>
      <c r="T60" s="436"/>
      <c r="U60" s="43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6"/>
      <c r="P61" s="436"/>
      <c r="Q61" s="436"/>
      <c r="R61" s="436"/>
      <c r="S61" s="436"/>
      <c r="T61" s="436"/>
      <c r="U61" s="43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6"/>
      <c r="P62" s="436"/>
      <c r="Q62" s="436"/>
      <c r="R62" s="436"/>
      <c r="S62" s="436"/>
      <c r="T62" s="436"/>
      <c r="U62" s="43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6"/>
      <c r="P63" s="436"/>
      <c r="Q63" s="436"/>
      <c r="R63" s="436"/>
      <c r="S63" s="436"/>
      <c r="T63" s="436"/>
      <c r="U63" s="43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6"/>
      <c r="P64" s="436"/>
      <c r="Q64" s="436"/>
      <c r="R64" s="436"/>
      <c r="S64" s="436"/>
      <c r="T64" s="436"/>
      <c r="U64" s="43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6"/>
      <c r="P65" s="436"/>
      <c r="Q65" s="436"/>
      <c r="R65" s="436"/>
      <c r="S65" s="436"/>
      <c r="T65" s="436"/>
      <c r="U65" s="43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6"/>
      <c r="P66" s="436"/>
      <c r="Q66" s="436"/>
      <c r="R66" s="436"/>
      <c r="S66" s="436"/>
      <c r="T66" s="436"/>
      <c r="U66" s="43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6"/>
      <c r="P67" s="436"/>
      <c r="Q67" s="436"/>
      <c r="R67" s="436"/>
      <c r="S67" s="436"/>
      <c r="T67" s="436"/>
      <c r="U67" s="43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6"/>
      <c r="P68" s="436"/>
      <c r="Q68" s="436"/>
      <c r="R68" s="436"/>
      <c r="S68" s="436"/>
      <c r="T68" s="436"/>
      <c r="U68" s="43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6"/>
      <c r="P69" s="436"/>
      <c r="Q69" s="436"/>
      <c r="R69" s="436"/>
      <c r="S69" s="436"/>
      <c r="T69" s="436"/>
      <c r="U69" s="43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4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6"/>
      <c r="P70" s="436"/>
      <c r="Q70" s="436"/>
      <c r="R70" s="436"/>
      <c r="S70" s="436"/>
      <c r="T70" s="436"/>
      <c r="U70" s="43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36"/>
      <c r="P71" s="436"/>
      <c r="Q71" s="436"/>
      <c r="R71" s="436"/>
      <c r="S71" s="436"/>
      <c r="T71" s="436"/>
      <c r="U71" s="43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6"/>
      <c r="P72" s="436"/>
      <c r="Q72" s="436"/>
      <c r="R72" s="436"/>
      <c r="S72" s="436"/>
      <c r="T72" s="436"/>
      <c r="U72" s="43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6"/>
      <c r="P73" s="436"/>
      <c r="Q73" s="436"/>
      <c r="R73" s="436"/>
      <c r="S73" s="436"/>
      <c r="T73" s="436"/>
      <c r="U73" s="43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6"/>
      <c r="P74" s="436"/>
      <c r="Q74" s="436"/>
      <c r="R74" s="436"/>
      <c r="S74" s="436"/>
      <c r="T74" s="436"/>
      <c r="U74" s="43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6"/>
      <c r="P75" s="436"/>
      <c r="Q75" s="436"/>
      <c r="R75" s="436"/>
      <c r="S75" s="436"/>
      <c r="T75" s="436"/>
      <c r="U75" s="43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6"/>
      <c r="P76" s="436"/>
      <c r="Q76" s="436"/>
      <c r="R76" s="436"/>
      <c r="S76" s="436"/>
      <c r="T76" s="436"/>
      <c r="U76" s="43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6"/>
      <c r="P77" s="436"/>
      <c r="Q77" s="436"/>
      <c r="R77" s="436"/>
      <c r="S77" s="436"/>
      <c r="T77" s="436"/>
      <c r="U77" s="43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6"/>
      <c r="P78" s="436"/>
      <c r="Q78" s="436"/>
      <c r="R78" s="436"/>
      <c r="S78" s="436"/>
      <c r="T78" s="436"/>
      <c r="U78" s="43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6"/>
      <c r="P79" s="436"/>
      <c r="Q79" s="436"/>
      <c r="R79" s="436"/>
      <c r="S79" s="436"/>
      <c r="T79" s="436"/>
      <c r="U79" s="43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6"/>
      <c r="P80" s="436"/>
      <c r="Q80" s="436"/>
      <c r="R80" s="436"/>
      <c r="S80" s="436"/>
      <c r="T80" s="436"/>
      <c r="U80" s="43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6"/>
      <c r="P81" s="436"/>
      <c r="Q81" s="436"/>
      <c r="R81" s="436"/>
      <c r="S81" s="436"/>
      <c r="T81" s="436"/>
      <c r="U81" s="43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6"/>
      <c r="P82" s="436"/>
      <c r="Q82" s="436"/>
      <c r="R82" s="436"/>
      <c r="S82" s="436"/>
      <c r="T82" s="436"/>
      <c r="U82" s="43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6"/>
      <c r="P83" s="436"/>
      <c r="Q83" s="436"/>
      <c r="R83" s="436"/>
      <c r="S83" s="436"/>
      <c r="T83" s="436"/>
      <c r="U83" s="43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6"/>
      <c r="P84" s="436"/>
      <c r="Q84" s="436"/>
      <c r="R84" s="436"/>
      <c r="S84" s="436"/>
      <c r="T84" s="436"/>
      <c r="U84" s="43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6"/>
      <c r="P85" s="436"/>
      <c r="Q85" s="436"/>
      <c r="R85" s="436"/>
      <c r="S85" s="436"/>
      <c r="T85" s="436"/>
      <c r="U85" s="436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04" t="s">
        <v>216</v>
      </c>
      <c r="B86" s="504"/>
      <c r="C86" s="443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6"/>
      <c r="P87" s="436"/>
      <c r="Q87" s="436"/>
      <c r="R87" s="436"/>
      <c r="S87" s="436"/>
      <c r="T87" s="436"/>
      <c r="U87" s="43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6"/>
      <c r="P88" s="436"/>
      <c r="Q88" s="436"/>
      <c r="R88" s="436"/>
      <c r="S88" s="436"/>
      <c r="T88" s="436"/>
      <c r="U88" s="43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6"/>
      <c r="P89" s="436"/>
      <c r="Q89" s="436"/>
      <c r="R89" s="436"/>
      <c r="S89" s="436"/>
      <c r="T89" s="436"/>
      <c r="U89" s="43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61+11</f>
        <v>72</v>
      </c>
      <c r="H90" s="445">
        <f t="shared" si="36"/>
        <v>362.16</v>
      </c>
      <c r="I90" s="129">
        <v>5.5</v>
      </c>
      <c r="J90" s="130">
        <f t="array" ref="J90">IF(ISERROR(G90/I90),"",G90/I90)</f>
        <v>13.090909090909092</v>
      </c>
      <c r="K90" s="131">
        <f t="array" ref="K90">IF(ISERROR(G90/L90),"",G90/L90)</f>
        <v>7.7419354838709671</v>
      </c>
      <c r="L90" s="129">
        <v>9.3000000000000007</v>
      </c>
      <c r="M90" s="109">
        <f t="shared" si="37"/>
        <v>-2.2419354838709671</v>
      </c>
      <c r="N90" s="130">
        <f t="shared" si="38"/>
        <v>0</v>
      </c>
      <c r="O90" s="436"/>
      <c r="P90" s="436"/>
      <c r="Q90" s="436"/>
      <c r="R90" s="436"/>
      <c r="S90" s="436"/>
      <c r="T90" s="436"/>
      <c r="U90" s="436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45</v>
      </c>
      <c r="H91" s="445">
        <f t="shared" si="36"/>
        <v>226.35000000000002</v>
      </c>
      <c r="I91" s="129">
        <v>5.5</v>
      </c>
      <c r="J91" s="130">
        <f t="array" ref="J91">IF(ISERROR(G91/I91),"",G91/I91)</f>
        <v>8.1818181818181817</v>
      </c>
      <c r="K91" s="131">
        <f t="array" ref="K91">IF(ISERROR(G91/L91),"",G91/L91)</f>
        <v>4.8387096774193541</v>
      </c>
      <c r="L91" s="129">
        <v>9.3000000000000007</v>
      </c>
      <c r="M91" s="109">
        <f t="shared" si="37"/>
        <v>0.66129032258064591</v>
      </c>
      <c r="N91" s="130">
        <f t="shared" si="38"/>
        <v>0</v>
      </c>
      <c r="O91" s="436"/>
      <c r="P91" s="436"/>
      <c r="Q91" s="436"/>
      <c r="R91" s="436"/>
      <c r="S91" s="436"/>
      <c r="T91" s="436"/>
      <c r="U91" s="436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6"/>
      <c r="P92" s="436"/>
      <c r="Q92" s="436"/>
      <c r="R92" s="436"/>
      <c r="S92" s="436"/>
      <c r="T92" s="436"/>
      <c r="U92" s="43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52</v>
      </c>
      <c r="H93" s="445">
        <f t="shared" si="36"/>
        <v>261.56</v>
      </c>
      <c r="I93" s="129">
        <v>5.5</v>
      </c>
      <c r="J93" s="130">
        <f t="array" ref="J93">IF(ISERROR(G93/I93),"",G93/I93)</f>
        <v>9.454545454545455</v>
      </c>
      <c r="K93" s="131">
        <f t="array" ref="K93">IF(ISERROR(G93/L93),"",G93/L93)</f>
        <v>5.5913978494623651</v>
      </c>
      <c r="L93" s="129">
        <v>9.3000000000000007</v>
      </c>
      <c r="M93" s="109">
        <f t="shared" si="37"/>
        <v>-9.1397849462365066E-2</v>
      </c>
      <c r="N93" s="130">
        <f t="shared" si="38"/>
        <v>0</v>
      </c>
      <c r="O93" s="436"/>
      <c r="P93" s="436"/>
      <c r="Q93" s="436"/>
      <c r="R93" s="436"/>
      <c r="S93" s="436"/>
      <c r="T93" s="436"/>
      <c r="U93" s="436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6"/>
      <c r="P94" s="436"/>
      <c r="Q94" s="436"/>
      <c r="R94" s="436"/>
      <c r="S94" s="436"/>
      <c r="T94" s="436"/>
      <c r="U94" s="43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6"/>
      <c r="P95" s="436"/>
      <c r="Q95" s="436"/>
      <c r="R95" s="436"/>
      <c r="S95" s="436"/>
      <c r="T95" s="436"/>
      <c r="U95" s="43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6"/>
      <c r="P96" s="436"/>
      <c r="Q96" s="436"/>
      <c r="R96" s="436"/>
      <c r="S96" s="436"/>
      <c r="T96" s="436"/>
      <c r="U96" s="43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6"/>
      <c r="P97" s="436"/>
      <c r="Q97" s="436"/>
      <c r="R97" s="436"/>
      <c r="S97" s="436"/>
      <c r="T97" s="436"/>
      <c r="U97" s="43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6"/>
      <c r="P98" s="436"/>
      <c r="Q98" s="436"/>
      <c r="R98" s="436"/>
      <c r="S98" s="436"/>
      <c r="T98" s="436"/>
      <c r="U98" s="43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6"/>
      <c r="P99" s="436"/>
      <c r="Q99" s="436"/>
      <c r="R99" s="436"/>
      <c r="S99" s="436"/>
      <c r="T99" s="436"/>
      <c r="U99" s="43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6"/>
      <c r="P100" s="436"/>
      <c r="Q100" s="436"/>
      <c r="R100" s="436"/>
      <c r="S100" s="436"/>
      <c r="T100" s="436"/>
      <c r="U100" s="43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6"/>
      <c r="P101" s="436"/>
      <c r="Q101" s="436"/>
      <c r="R101" s="436"/>
      <c r="S101" s="436"/>
      <c r="T101" s="436"/>
      <c r="U101" s="43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6"/>
      <c r="P102" s="436"/>
      <c r="Q102" s="436"/>
      <c r="R102" s="436"/>
      <c r="S102" s="436"/>
      <c r="T102" s="436"/>
      <c r="U102" s="43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6"/>
      <c r="P103" s="436"/>
      <c r="Q103" s="436"/>
      <c r="R103" s="436"/>
      <c r="S103" s="436"/>
      <c r="T103" s="436"/>
      <c r="U103" s="43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6"/>
      <c r="P104" s="436"/>
      <c r="Q104" s="436"/>
      <c r="R104" s="436"/>
      <c r="S104" s="436"/>
      <c r="T104" s="436"/>
      <c r="U104" s="43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6"/>
      <c r="P105" s="436"/>
      <c r="Q105" s="436"/>
      <c r="R105" s="436"/>
      <c r="S105" s="436"/>
      <c r="T105" s="436"/>
      <c r="U105" s="43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6"/>
      <c r="P106" s="436"/>
      <c r="Q106" s="436"/>
      <c r="R106" s="436"/>
      <c r="S106" s="436"/>
      <c r="T106" s="436"/>
      <c r="U106" s="43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6"/>
      <c r="P107" s="436"/>
      <c r="Q107" s="436"/>
      <c r="R107" s="436"/>
      <c r="S107" s="436"/>
      <c r="T107" s="436"/>
      <c r="U107" s="43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6"/>
      <c r="P108" s="436"/>
      <c r="Q108" s="436"/>
      <c r="R108" s="436"/>
      <c r="S108" s="436"/>
      <c r="T108" s="436"/>
      <c r="U108" s="43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6"/>
      <c r="P109" s="436"/>
      <c r="Q109" s="436"/>
      <c r="R109" s="436"/>
      <c r="S109" s="436"/>
      <c r="T109" s="436"/>
      <c r="U109" s="43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6"/>
      <c r="P110" s="436"/>
      <c r="Q110" s="436"/>
      <c r="R110" s="436"/>
      <c r="S110" s="436"/>
      <c r="T110" s="436"/>
      <c r="U110" s="43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6"/>
      <c r="P111" s="436"/>
      <c r="Q111" s="436"/>
      <c r="R111" s="436"/>
      <c r="S111" s="436"/>
      <c r="T111" s="436"/>
      <c r="U111" s="436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37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6"/>
      <c r="P112" s="436"/>
      <c r="Q112" s="436"/>
      <c r="R112" s="436"/>
      <c r="S112" s="436"/>
      <c r="T112" s="436"/>
      <c r="U112" s="43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6"/>
      <c r="P113" s="436"/>
      <c r="Q113" s="436"/>
      <c r="R113" s="436"/>
      <c r="S113" s="436"/>
      <c r="T113" s="436"/>
      <c r="U113" s="43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6"/>
      <c r="P114" s="436"/>
      <c r="Q114" s="436"/>
      <c r="R114" s="436"/>
      <c r="S114" s="436"/>
      <c r="T114" s="436"/>
      <c r="U114" s="43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6"/>
      <c r="P115" s="436"/>
      <c r="Q115" s="436"/>
      <c r="R115" s="436"/>
      <c r="S115" s="436"/>
      <c r="T115" s="436"/>
      <c r="U115" s="436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6"/>
      <c r="P116" s="436"/>
      <c r="Q116" s="436"/>
      <c r="R116" s="436"/>
      <c r="S116" s="436"/>
      <c r="T116" s="436"/>
      <c r="U116" s="43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6"/>
      <c r="P117" s="436"/>
      <c r="Q117" s="436"/>
      <c r="R117" s="436"/>
      <c r="S117" s="436"/>
      <c r="T117" s="436"/>
      <c r="U117" s="436"/>
      <c r="V117" s="132"/>
      <c r="W117" s="133"/>
      <c r="X117" s="132"/>
      <c r="Y117" s="132"/>
      <c r="Z117" s="132"/>
      <c r="AA117" s="132"/>
    </row>
    <row r="118" spans="1:27" ht="20.10000000000000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42711</v>
      </c>
      <c r="G118" s="128">
        <f>100*2+87+76+58+60</f>
        <v>481</v>
      </c>
      <c r="H118" s="445">
        <f t="shared" si="36"/>
        <v>2438.67</v>
      </c>
      <c r="I118" s="129">
        <f>4.5*6+1*4</f>
        <v>31</v>
      </c>
      <c r="J118" s="130">
        <f t="array" ref="J118">IF(ISERROR(G118/I118),"",G118/I118)</f>
        <v>15.516129032258064</v>
      </c>
      <c r="K118" s="131">
        <f t="array" ref="K118">IF(ISERROR(G118/L118),"",G118/L118)</f>
        <v>53.444444444444443</v>
      </c>
      <c r="L118" s="129">
        <v>9</v>
      </c>
      <c r="M118" s="109">
        <f t="shared" ref="M118:M120" si="46">IF(ISERROR(I118-K118),"",I118-K118)</f>
        <v>-22.444444444444443</v>
      </c>
      <c r="N118" s="130">
        <f t="shared" ref="N118:N120" si="47">SUM(O118:U118)</f>
        <v>0</v>
      </c>
      <c r="O118" s="436"/>
      <c r="P118" s="436"/>
      <c r="Q118" s="436"/>
      <c r="R118" s="436"/>
      <c r="S118" s="436"/>
      <c r="T118" s="436"/>
      <c r="U118" s="436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100*2+78+100+74</f>
        <v>452</v>
      </c>
      <c r="H119" s="445">
        <f t="shared" si="36"/>
        <v>2291.6400000000003</v>
      </c>
      <c r="I119" s="129">
        <f>3*3</f>
        <v>9</v>
      </c>
      <c r="J119" s="130">
        <f t="array" ref="J119">IF(ISERROR(G119/I119),"",G119/I119)</f>
        <v>50.222222222222221</v>
      </c>
      <c r="K119" s="131">
        <f t="array" ref="K119">IF(ISERROR(G119/L119),"",G119/L119)</f>
        <v>50.222222222222221</v>
      </c>
      <c r="L119" s="129">
        <v>9</v>
      </c>
      <c r="M119" s="109">
        <f t="shared" si="46"/>
        <v>-41.222222222222221</v>
      </c>
      <c r="N119" s="130">
        <f t="shared" si="47"/>
        <v>0</v>
      </c>
      <c r="O119" s="436"/>
      <c r="P119" s="436"/>
      <c r="Q119" s="436"/>
      <c r="R119" s="436"/>
      <c r="S119" s="436"/>
      <c r="T119" s="436"/>
      <c r="U119" s="436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33+27+100</f>
        <v>160</v>
      </c>
      <c r="H120" s="445">
        <f t="shared" si="36"/>
        <v>809.59999999999991</v>
      </c>
      <c r="I120" s="129">
        <f>6*1+1.5*3</f>
        <v>10.5</v>
      </c>
      <c r="J120" s="130">
        <f t="array" ref="J120">IF(ISERROR(G120/I120),"",G120/I120)</f>
        <v>15.238095238095237</v>
      </c>
      <c r="K120" s="445">
        <f t="array" ref="K120">IF(ISERROR(G120/L120),"",G120/L120)</f>
        <v>17.777777777777779</v>
      </c>
      <c r="L120" s="129">
        <v>9</v>
      </c>
      <c r="M120" s="109">
        <f t="shared" si="46"/>
        <v>-7.2777777777777786</v>
      </c>
      <c r="N120" s="130">
        <f t="shared" si="47"/>
        <v>0</v>
      </c>
      <c r="O120" s="436"/>
      <c r="P120" s="436"/>
      <c r="Q120" s="436"/>
      <c r="R120" s="436"/>
      <c r="S120" s="436"/>
      <c r="T120" s="436"/>
      <c r="U120" s="436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443" t="s">
        <v>202</v>
      </c>
      <c r="D121" s="143"/>
      <c r="E121" s="143"/>
      <c r="F121" s="144"/>
      <c r="G121" s="145">
        <f>SUM(G87:G120)</f>
        <v>1262</v>
      </c>
      <c r="H121" s="146">
        <f>SUM(H87:H120)</f>
        <v>6389.98</v>
      </c>
      <c r="I121" s="146">
        <f>SUM(I87:I120)</f>
        <v>67</v>
      </c>
      <c r="J121" s="130">
        <f t="array" ref="J121">IF(ISERROR(G121/I121),"",G121/I121)</f>
        <v>18.835820895522389</v>
      </c>
      <c r="K121" s="146">
        <f>SUM(K87:K120)</f>
        <v>139.61648745519713</v>
      </c>
      <c r="L121" s="147"/>
      <c r="M121" s="150">
        <f t="shared" ref="M121:V121" si="50">SUM(M87:M120)</f>
        <v>-72.616487455197131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6"/>
      <c r="P122" s="436"/>
      <c r="Q122" s="436"/>
      <c r="R122" s="436"/>
      <c r="S122" s="436"/>
      <c r="T122" s="436"/>
      <c r="U122" s="43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6"/>
      <c r="P123" s="436"/>
      <c r="Q123" s="436"/>
      <c r="R123" s="436"/>
      <c r="S123" s="436"/>
      <c r="T123" s="436"/>
      <c r="U123" s="43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4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6"/>
      <c r="P124" s="436"/>
      <c r="Q124" s="436"/>
      <c r="R124" s="436"/>
      <c r="S124" s="436"/>
      <c r="T124" s="436"/>
      <c r="U124" s="43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6"/>
      <c r="P125" s="436"/>
      <c r="Q125" s="436"/>
      <c r="R125" s="436"/>
      <c r="S125" s="436"/>
      <c r="T125" s="436"/>
      <c r="U125" s="43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41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6"/>
      <c r="P126" s="436"/>
      <c r="Q126" s="436"/>
      <c r="R126" s="436"/>
      <c r="S126" s="436"/>
      <c r="T126" s="436"/>
      <c r="U126" s="43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6"/>
      <c r="P127" s="436"/>
      <c r="Q127" s="436"/>
      <c r="R127" s="436"/>
      <c r="S127" s="436"/>
      <c r="T127" s="436"/>
      <c r="U127" s="43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6"/>
      <c r="P128" s="436"/>
      <c r="Q128" s="436"/>
      <c r="R128" s="436"/>
      <c r="S128" s="436"/>
      <c r="T128" s="436"/>
      <c r="U128" s="43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41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6"/>
      <c r="P129" s="436"/>
      <c r="Q129" s="436"/>
      <c r="R129" s="436"/>
      <c r="S129" s="436"/>
      <c r="T129" s="436"/>
      <c r="U129" s="43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41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6"/>
      <c r="P130" s="436"/>
      <c r="Q130" s="436"/>
      <c r="R130" s="436"/>
      <c r="S130" s="436"/>
      <c r="T130" s="436"/>
      <c r="U130" s="43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41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6"/>
      <c r="P131" s="436"/>
      <c r="Q131" s="436"/>
      <c r="R131" s="436"/>
      <c r="S131" s="436"/>
      <c r="T131" s="436"/>
      <c r="U131" s="43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41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6"/>
      <c r="P132" s="436"/>
      <c r="Q132" s="436"/>
      <c r="R132" s="436"/>
      <c r="S132" s="436"/>
      <c r="T132" s="436"/>
      <c r="U132" s="43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41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6"/>
      <c r="P133" s="436"/>
      <c r="Q133" s="436"/>
      <c r="R133" s="436"/>
      <c r="S133" s="436"/>
      <c r="T133" s="436"/>
      <c r="U133" s="43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41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6"/>
      <c r="P134" s="436"/>
      <c r="Q134" s="436"/>
      <c r="R134" s="436"/>
      <c r="S134" s="436"/>
      <c r="T134" s="436"/>
      <c r="U134" s="43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6"/>
      <c r="P135" s="436"/>
      <c r="Q135" s="436"/>
      <c r="R135" s="436"/>
      <c r="S135" s="436"/>
      <c r="T135" s="436"/>
      <c r="U135" s="43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6"/>
      <c r="P136" s="436"/>
      <c r="Q136" s="436"/>
      <c r="R136" s="436"/>
      <c r="S136" s="436"/>
      <c r="T136" s="436"/>
      <c r="U136" s="436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96" t="s">
        <v>231</v>
      </c>
      <c r="B137" s="497"/>
      <c r="C137" s="44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6"/>
      <c r="P138" s="436"/>
      <c r="Q138" s="436"/>
      <c r="R138" s="436"/>
      <c r="S138" s="436"/>
      <c r="T138" s="436"/>
      <c r="U138" s="43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6"/>
      <c r="P139" s="436"/>
      <c r="Q139" s="436"/>
      <c r="R139" s="436"/>
      <c r="S139" s="436"/>
      <c r="T139" s="436"/>
      <c r="U139" s="43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6"/>
      <c r="P140" s="436"/>
      <c r="Q140" s="436"/>
      <c r="R140" s="436"/>
      <c r="S140" s="436"/>
      <c r="T140" s="436"/>
      <c r="U140" s="43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6"/>
      <c r="P141" s="436"/>
      <c r="Q141" s="436"/>
      <c r="R141" s="436"/>
      <c r="S141" s="436"/>
      <c r="T141" s="436"/>
      <c r="U141" s="43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6"/>
      <c r="P142" s="436"/>
      <c r="Q142" s="436"/>
      <c r="R142" s="436"/>
      <c r="S142" s="436"/>
      <c r="T142" s="436"/>
      <c r="U142" s="43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/>
      <c r="L143" s="129"/>
      <c r="M143" s="109"/>
      <c r="N143" s="130"/>
      <c r="O143" s="436"/>
      <c r="P143" s="436"/>
      <c r="Q143" s="436"/>
      <c r="R143" s="436"/>
      <c r="S143" s="436"/>
      <c r="T143" s="436"/>
      <c r="U143" s="436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45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36"/>
      <c r="P144" s="436"/>
      <c r="Q144" s="436"/>
      <c r="R144" s="436"/>
      <c r="S144" s="436"/>
      <c r="T144" s="436"/>
      <c r="U144" s="436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96" t="s">
        <v>234</v>
      </c>
      <c r="B145" s="497"/>
      <c r="C145" s="443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35"/>
      <c r="D146" s="108">
        <v>3.65</v>
      </c>
      <c r="E146" s="108"/>
      <c r="F146" s="153"/>
      <c r="G146" s="128"/>
      <c r="H146" s="445">
        <f t="shared" ref="H146:H159" si="63">D146*G146</f>
        <v>0</v>
      </c>
      <c r="I146" s="129"/>
      <c r="J146" s="130" t="str">
        <f t="array" ref="J146">IF(ISERROR(G146/I146),"",G146/I146)</f>
        <v/>
      </c>
      <c r="K146" s="44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36"/>
      <c r="P146" s="436"/>
      <c r="Q146" s="436"/>
      <c r="R146" s="436"/>
      <c r="S146" s="436"/>
      <c r="T146" s="436"/>
      <c r="U146" s="436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35"/>
      <c r="D147" s="108">
        <v>6.58</v>
      </c>
      <c r="E147" s="108"/>
      <c r="F147" s="127"/>
      <c r="G147" s="128"/>
      <c r="H147" s="44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36"/>
      <c r="P147" s="436"/>
      <c r="Q147" s="436"/>
      <c r="R147" s="436"/>
      <c r="S147" s="436"/>
      <c r="T147" s="436"/>
      <c r="U147" s="436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35"/>
      <c r="D148" s="108">
        <v>7.8</v>
      </c>
      <c r="E148" s="108"/>
      <c r="F148" s="127"/>
      <c r="G148" s="128"/>
      <c r="H148" s="44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36"/>
      <c r="P148" s="436"/>
      <c r="Q148" s="436"/>
      <c r="R148" s="436"/>
      <c r="S148" s="436"/>
      <c r="T148" s="436"/>
      <c r="U148" s="436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35"/>
      <c r="D149" s="108">
        <v>4.4000000000000004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36"/>
      <c r="P149" s="436"/>
      <c r="Q149" s="436"/>
      <c r="R149" s="436"/>
      <c r="S149" s="436"/>
      <c r="T149" s="436"/>
      <c r="U149" s="436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4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36"/>
      <c r="P150" s="436"/>
      <c r="Q150" s="436"/>
      <c r="R150" s="436"/>
      <c r="S150" s="436"/>
      <c r="T150" s="436"/>
      <c r="U150" s="436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35" t="s">
        <v>239</v>
      </c>
      <c r="C151" s="435" t="s">
        <v>179</v>
      </c>
      <c r="D151" s="108">
        <v>6.04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36"/>
      <c r="P151" s="436"/>
      <c r="Q151" s="436"/>
      <c r="R151" s="436"/>
      <c r="S151" s="436"/>
      <c r="T151" s="436"/>
      <c r="U151" s="436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35" t="s">
        <v>239</v>
      </c>
      <c r="C152" s="435" t="s">
        <v>186</v>
      </c>
      <c r="D152" s="108">
        <v>6.04</v>
      </c>
      <c r="E152" s="108"/>
      <c r="F152" s="127"/>
      <c r="G152" s="128"/>
      <c r="H152" s="44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36"/>
      <c r="P152" s="436"/>
      <c r="Q152" s="436"/>
      <c r="R152" s="436"/>
      <c r="S152" s="436"/>
      <c r="T152" s="436"/>
      <c r="U152" s="436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35" t="s">
        <v>443</v>
      </c>
      <c r="C153" s="435" t="s">
        <v>179</v>
      </c>
      <c r="D153" s="108">
        <v>6</v>
      </c>
      <c r="E153" s="108"/>
      <c r="F153" s="127"/>
      <c r="G153" s="128"/>
      <c r="H153" s="445">
        <f t="shared" si="63"/>
        <v>0</v>
      </c>
      <c r="I153" s="129"/>
      <c r="J153" s="130"/>
      <c r="K153" s="131"/>
      <c r="L153" s="129"/>
      <c r="M153" s="109"/>
      <c r="N153" s="130"/>
      <c r="O153" s="436"/>
      <c r="P153" s="436"/>
      <c r="Q153" s="436"/>
      <c r="R153" s="436"/>
      <c r="S153" s="436"/>
      <c r="T153" s="436"/>
      <c r="U153" s="43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435" t="s">
        <v>443</v>
      </c>
      <c r="C154" s="435" t="s">
        <v>60</v>
      </c>
      <c r="D154" s="108">
        <v>6</v>
      </c>
      <c r="E154" s="108"/>
      <c r="F154" s="127"/>
      <c r="G154" s="128"/>
      <c r="H154" s="44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36"/>
      <c r="P154" s="436"/>
      <c r="Q154" s="436"/>
      <c r="R154" s="436"/>
      <c r="S154" s="436"/>
      <c r="T154" s="436"/>
      <c r="U154" s="436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37" t="s">
        <v>240</v>
      </c>
      <c r="C155" s="126"/>
      <c r="D155" s="108">
        <v>7.3</v>
      </c>
      <c r="E155" s="108"/>
      <c r="F155" s="127"/>
      <c r="G155" s="128"/>
      <c r="H155" s="44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36"/>
      <c r="P155" s="436"/>
      <c r="Q155" s="436"/>
      <c r="R155" s="436"/>
      <c r="S155" s="436"/>
      <c r="T155" s="436"/>
      <c r="U155" s="436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37" t="s">
        <v>241</v>
      </c>
      <c r="C156" s="126"/>
      <c r="D156" s="108">
        <f>78*120/1000</f>
        <v>9.36</v>
      </c>
      <c r="E156" s="108"/>
      <c r="F156" s="127"/>
      <c r="G156" s="128"/>
      <c r="H156" s="44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36"/>
      <c r="P156" s="436"/>
      <c r="Q156" s="436"/>
      <c r="R156" s="436"/>
      <c r="S156" s="436"/>
      <c r="T156" s="436"/>
      <c r="U156" s="436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37" t="s">
        <v>242</v>
      </c>
      <c r="C157" s="126"/>
      <c r="D157" s="108">
        <v>4.5</v>
      </c>
      <c r="E157" s="108"/>
      <c r="F157" s="127"/>
      <c r="G157" s="128"/>
      <c r="H157" s="445">
        <f t="shared" si="63"/>
        <v>0</v>
      </c>
      <c r="I157" s="129"/>
      <c r="J157" s="130"/>
      <c r="K157" s="131"/>
      <c r="L157" s="129"/>
      <c r="M157" s="109"/>
      <c r="N157" s="130"/>
      <c r="O157" s="436"/>
      <c r="P157" s="436"/>
      <c r="Q157" s="436"/>
      <c r="R157" s="436"/>
      <c r="S157" s="436"/>
      <c r="T157" s="436"/>
      <c r="U157" s="43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37" t="s">
        <v>243</v>
      </c>
      <c r="C158" s="126"/>
      <c r="D158" s="108">
        <v>4.5</v>
      </c>
      <c r="E158" s="108"/>
      <c r="F158" s="127"/>
      <c r="G158" s="128"/>
      <c r="H158" s="445">
        <f t="shared" si="63"/>
        <v>0</v>
      </c>
      <c r="I158" s="129"/>
      <c r="J158" s="130"/>
      <c r="K158" s="131"/>
      <c r="L158" s="129"/>
      <c r="M158" s="109"/>
      <c r="N158" s="130"/>
      <c r="O158" s="436"/>
      <c r="P158" s="436"/>
      <c r="Q158" s="436"/>
      <c r="R158" s="436"/>
      <c r="S158" s="436"/>
      <c r="T158" s="436"/>
      <c r="U158" s="436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36"/>
      <c r="P159" s="436"/>
      <c r="Q159" s="436"/>
      <c r="R159" s="436"/>
      <c r="S159" s="436"/>
      <c r="T159" s="436"/>
      <c r="U159" s="436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496" t="s">
        <v>244</v>
      </c>
      <c r="B160" s="497"/>
      <c r="C160" s="443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1262</v>
      </c>
      <c r="H161" s="154">
        <f>SUM(H28,H86,H121,H137,H145,H160)</f>
        <v>6389.98</v>
      </c>
      <c r="I161" s="154">
        <f>SUM(I28,I86,I121,I137,I145,I160)</f>
        <v>67</v>
      </c>
      <c r="J161" s="155">
        <f t="array" ref="J161">IF(ISERROR(G161/I161),"",G161/I161)</f>
        <v>18.835820895522389</v>
      </c>
      <c r="K161" s="154">
        <f>SUM(K28,K86,K121,K137,K145,K160)</f>
        <v>139.61648745519713</v>
      </c>
      <c r="L161" s="155">
        <f>IF(ISERROR(G161/K161),"",G161/K161)</f>
        <v>9.0390470567093679</v>
      </c>
      <c r="M161" s="154">
        <f t="shared" ref="M161:AA161" si="76">SUM(M28,M86,M121,M137,M145,M160)</f>
        <v>-72.616487455197131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442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442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442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442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442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442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442">
        <f>G161</f>
        <v>1262</v>
      </c>
      <c r="C168" s="472" t="s">
        <v>269</v>
      </c>
      <c r="D168" s="471"/>
      <c r="E168" s="462">
        <f>H161</f>
        <v>6389.98</v>
      </c>
      <c r="F168" s="462"/>
      <c r="G168" s="462" t="s">
        <v>270</v>
      </c>
      <c r="H168" s="462"/>
      <c r="I168" s="490">
        <f>L161</f>
        <v>9.0390470567093679</v>
      </c>
      <c r="J168" s="490"/>
      <c r="K168" s="492" t="s">
        <v>271</v>
      </c>
      <c r="L168" s="492"/>
      <c r="M168" s="490">
        <f>J161</f>
        <v>18.835820895522389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442">
        <f>I161+C167</f>
        <v>71</v>
      </c>
      <c r="C169" s="469" t="s">
        <v>251</v>
      </c>
      <c r="D169" s="470"/>
      <c r="E169" s="487">
        <f>K161+I167</f>
        <v>180.61648745519713</v>
      </c>
      <c r="F169" s="487"/>
      <c r="G169" s="462" t="s">
        <v>274</v>
      </c>
      <c r="H169" s="462"/>
      <c r="I169" s="490">
        <f>B169-E169</f>
        <v>-109.61648745519713</v>
      </c>
      <c r="J169" s="490"/>
      <c r="K169" s="492" t="s">
        <v>275</v>
      </c>
      <c r="L169" s="492"/>
      <c r="M169" s="493">
        <f>IF(ISERROR(I169/E169),"",I169/E169)</f>
        <v>-0.60690188918876009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442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520</v>
      </c>
      <c r="H174" s="435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437" t="s">
        <v>178</v>
      </c>
      <c r="C175" s="126" t="s">
        <v>179</v>
      </c>
      <c r="D175" s="108">
        <v>5.03</v>
      </c>
      <c r="E175" s="108"/>
      <c r="F175" s="127"/>
      <c r="G175" s="128"/>
      <c r="H175" s="44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36"/>
      <c r="P175" s="436"/>
      <c r="Q175" s="436"/>
      <c r="R175" s="436"/>
      <c r="S175" s="436"/>
      <c r="T175" s="436"/>
      <c r="U175" s="436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4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36"/>
      <c r="P176" s="436"/>
      <c r="Q176" s="436"/>
      <c r="R176" s="436"/>
      <c r="S176" s="436"/>
      <c r="T176" s="436"/>
      <c r="U176" s="436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4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36"/>
      <c r="P177" s="436"/>
      <c r="Q177" s="436"/>
      <c r="R177" s="436"/>
      <c r="S177" s="436"/>
      <c r="T177" s="436"/>
      <c r="U177" s="436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36"/>
      <c r="P178" s="436"/>
      <c r="Q178" s="436"/>
      <c r="R178" s="436"/>
      <c r="S178" s="436"/>
      <c r="T178" s="436"/>
      <c r="U178" s="436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36"/>
      <c r="P179" s="436"/>
      <c r="Q179" s="436"/>
      <c r="R179" s="436"/>
      <c r="S179" s="436"/>
      <c r="T179" s="436"/>
      <c r="U179" s="436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4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6"/>
      <c r="P180" s="436"/>
      <c r="Q180" s="436"/>
      <c r="R180" s="436"/>
      <c r="S180" s="436"/>
      <c r="T180" s="436"/>
      <c r="U180" s="436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36"/>
      <c r="P181" s="436"/>
      <c r="Q181" s="436"/>
      <c r="R181" s="436"/>
      <c r="S181" s="436"/>
      <c r="T181" s="436"/>
      <c r="U181" s="436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4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36"/>
      <c r="P182" s="436"/>
      <c r="Q182" s="436"/>
      <c r="R182" s="436"/>
      <c r="S182" s="436"/>
      <c r="T182" s="436"/>
      <c r="U182" s="436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45">
        <f t="shared" si="77"/>
        <v>0</v>
      </c>
      <c r="I183" s="44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36"/>
      <c r="P183" s="436"/>
      <c r="Q183" s="436"/>
      <c r="R183" s="436"/>
      <c r="S183" s="436"/>
      <c r="T183" s="436"/>
      <c r="U183" s="436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45">
        <f t="shared" si="77"/>
        <v>0</v>
      </c>
      <c r="I184" s="44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36"/>
      <c r="P184" s="436"/>
      <c r="Q184" s="436"/>
      <c r="R184" s="436"/>
      <c r="S184" s="436"/>
      <c r="T184" s="436"/>
      <c r="U184" s="436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4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36"/>
      <c r="P185" s="436"/>
      <c r="Q185" s="436"/>
      <c r="R185" s="436"/>
      <c r="S185" s="436"/>
      <c r="T185" s="436"/>
      <c r="U185" s="436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4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36"/>
      <c r="P186" s="436"/>
      <c r="Q186" s="436"/>
      <c r="R186" s="436"/>
      <c r="S186" s="436"/>
      <c r="T186" s="436"/>
      <c r="U186" s="436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4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36"/>
      <c r="P187" s="436"/>
      <c r="Q187" s="436"/>
      <c r="R187" s="436"/>
      <c r="S187" s="436"/>
      <c r="T187" s="436"/>
      <c r="U187" s="436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4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36"/>
      <c r="P188" s="436"/>
      <c r="Q188" s="436"/>
      <c r="R188" s="436"/>
      <c r="S188" s="436"/>
      <c r="T188" s="436"/>
      <c r="U188" s="436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4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36"/>
      <c r="P189" s="436"/>
      <c r="Q189" s="436"/>
      <c r="R189" s="436"/>
      <c r="S189" s="436"/>
      <c r="T189" s="436"/>
      <c r="U189" s="436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35" t="s">
        <v>190</v>
      </c>
      <c r="D190" s="108">
        <v>4.8</v>
      </c>
      <c r="E190" s="108"/>
      <c r="F190" s="127"/>
      <c r="G190" s="128"/>
      <c r="H190" s="44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36"/>
      <c r="P190" s="436"/>
      <c r="Q190" s="436"/>
      <c r="R190" s="436"/>
      <c r="S190" s="436"/>
      <c r="T190" s="436"/>
      <c r="U190" s="436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35" t="s">
        <v>187</v>
      </c>
      <c r="D191" s="108">
        <v>4.8</v>
      </c>
      <c r="E191" s="108"/>
      <c r="F191" s="127"/>
      <c r="G191" s="128"/>
      <c r="H191" s="44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36"/>
      <c r="P191" s="436"/>
      <c r="Q191" s="436"/>
      <c r="R191" s="436"/>
      <c r="S191" s="436"/>
      <c r="T191" s="436"/>
      <c r="U191" s="436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35" t="s">
        <v>179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6"/>
      <c r="P192" s="436"/>
      <c r="Q192" s="436"/>
      <c r="R192" s="436"/>
      <c r="S192" s="436"/>
      <c r="T192" s="436"/>
      <c r="U192" s="436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35" t="s">
        <v>199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6"/>
      <c r="P193" s="436"/>
      <c r="Q193" s="436"/>
      <c r="R193" s="436"/>
      <c r="S193" s="436"/>
      <c r="T193" s="436"/>
      <c r="U193" s="43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4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36"/>
      <c r="P194" s="436"/>
      <c r="Q194" s="436"/>
      <c r="R194" s="436"/>
      <c r="S194" s="436"/>
      <c r="T194" s="436"/>
      <c r="U194" s="436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4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36"/>
      <c r="P195" s="436"/>
      <c r="Q195" s="436"/>
      <c r="R195" s="436"/>
      <c r="S195" s="436"/>
      <c r="T195" s="436"/>
      <c r="U195" s="436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496" t="s">
        <v>201</v>
      </c>
      <c r="B196" s="497"/>
      <c r="C196" s="443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37" t="s">
        <v>206</v>
      </c>
      <c r="C197" s="126" t="s">
        <v>199</v>
      </c>
      <c r="D197" s="108">
        <v>5.03</v>
      </c>
      <c r="E197" s="108"/>
      <c r="F197" s="127"/>
      <c r="G197" s="128"/>
      <c r="H197" s="44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40"/>
      <c r="P197" s="440"/>
      <c r="Q197" s="440"/>
      <c r="R197" s="440"/>
      <c r="S197" s="440"/>
      <c r="T197" s="440"/>
      <c r="U197" s="440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37" t="s">
        <v>425</v>
      </c>
      <c r="C198" s="187" t="s">
        <v>427</v>
      </c>
      <c r="D198" s="108">
        <v>5.03</v>
      </c>
      <c r="E198" s="108"/>
      <c r="F198" s="127"/>
      <c r="G198" s="128"/>
      <c r="H198" s="44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40"/>
      <c r="P198" s="440"/>
      <c r="Q198" s="440"/>
      <c r="R198" s="440"/>
      <c r="S198" s="440"/>
      <c r="T198" s="440"/>
      <c r="U198" s="440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37" t="s">
        <v>206</v>
      </c>
      <c r="C199" s="126" t="s">
        <v>186</v>
      </c>
      <c r="D199" s="108">
        <v>5.03</v>
      </c>
      <c r="E199" s="108"/>
      <c r="F199" s="127"/>
      <c r="G199" s="128"/>
      <c r="H199" s="44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40"/>
      <c r="P199" s="440"/>
      <c r="Q199" s="440"/>
      <c r="R199" s="440"/>
      <c r="S199" s="440"/>
      <c r="T199" s="440"/>
      <c r="U199" s="440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37" t="s">
        <v>206</v>
      </c>
      <c r="C200" s="126" t="s">
        <v>203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40"/>
      <c r="P200" s="440"/>
      <c r="Q200" s="440"/>
      <c r="R200" s="440"/>
      <c r="S200" s="440"/>
      <c r="T200" s="440"/>
      <c r="U200" s="440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37" t="s">
        <v>206</v>
      </c>
      <c r="C201" s="126" t="s">
        <v>207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40"/>
      <c r="P201" s="440"/>
      <c r="Q201" s="440"/>
      <c r="R201" s="440"/>
      <c r="S201" s="440"/>
      <c r="T201" s="440"/>
      <c r="U201" s="440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37" t="s">
        <v>414</v>
      </c>
      <c r="C202" s="187" t="s">
        <v>415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40"/>
      <c r="P202" s="440"/>
      <c r="Q202" s="440"/>
      <c r="R202" s="440"/>
      <c r="S202" s="440"/>
      <c r="T202" s="440"/>
      <c r="U202" s="440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37" t="s">
        <v>414</v>
      </c>
      <c r="C203" s="187" t="s">
        <v>416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40"/>
      <c r="P203" s="440"/>
      <c r="Q203" s="440"/>
      <c r="R203" s="440"/>
      <c r="S203" s="440"/>
      <c r="T203" s="440"/>
      <c r="U203" s="440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37" t="s">
        <v>414</v>
      </c>
      <c r="C204" s="187" t="s">
        <v>61</v>
      </c>
      <c r="D204" s="108">
        <v>5.03</v>
      </c>
      <c r="E204" s="108"/>
      <c r="F204" s="127"/>
      <c r="G204" s="128"/>
      <c r="H204" s="44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40"/>
      <c r="P204" s="440"/>
      <c r="Q204" s="440"/>
      <c r="R204" s="440"/>
      <c r="S204" s="440"/>
      <c r="T204" s="440"/>
      <c r="U204" s="440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37" t="s">
        <v>208</v>
      </c>
      <c r="C205" s="126" t="s">
        <v>179</v>
      </c>
      <c r="D205" s="108">
        <v>5.08</v>
      </c>
      <c r="E205" s="108"/>
      <c r="F205" s="127"/>
      <c r="G205" s="128"/>
      <c r="H205" s="44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40"/>
      <c r="P205" s="440"/>
      <c r="Q205" s="440"/>
      <c r="R205" s="440"/>
      <c r="S205" s="440"/>
      <c r="T205" s="440"/>
      <c r="U205" s="440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37" t="s">
        <v>208</v>
      </c>
      <c r="C206" s="126" t="s">
        <v>204</v>
      </c>
      <c r="D206" s="108">
        <v>5.08</v>
      </c>
      <c r="E206" s="108"/>
      <c r="F206" s="127"/>
      <c r="G206" s="128"/>
      <c r="H206" s="44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40"/>
      <c r="P206" s="440"/>
      <c r="Q206" s="440"/>
      <c r="R206" s="440"/>
      <c r="S206" s="440"/>
      <c r="T206" s="440"/>
      <c r="U206" s="440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37" t="s">
        <v>208</v>
      </c>
      <c r="C207" s="126" t="s">
        <v>205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40"/>
      <c r="P207" s="440"/>
      <c r="Q207" s="440"/>
      <c r="R207" s="440"/>
      <c r="S207" s="440"/>
      <c r="T207" s="440"/>
      <c r="U207" s="440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37" t="s">
        <v>208</v>
      </c>
      <c r="C208" s="126" t="s">
        <v>186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0"/>
      <c r="P208" s="440"/>
      <c r="Q208" s="440"/>
      <c r="R208" s="440"/>
      <c r="S208" s="440"/>
      <c r="T208" s="440"/>
      <c r="U208" s="440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37" t="s">
        <v>208</v>
      </c>
      <c r="C209" s="126" t="s">
        <v>203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0"/>
      <c r="P209" s="440"/>
      <c r="Q209" s="440"/>
      <c r="R209" s="440"/>
      <c r="S209" s="440"/>
      <c r="T209" s="440"/>
      <c r="U209" s="44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37" t="s">
        <v>208</v>
      </c>
      <c r="C210" s="126" t="s">
        <v>199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6"/>
      <c r="P210" s="436"/>
      <c r="Q210" s="436"/>
      <c r="R210" s="436"/>
      <c r="S210" s="436"/>
      <c r="T210" s="436"/>
      <c r="U210" s="436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37" t="s">
        <v>208</v>
      </c>
      <c r="C211" s="126" t="s">
        <v>187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0"/>
      <c r="P211" s="440"/>
      <c r="Q211" s="440"/>
      <c r="R211" s="440"/>
      <c r="S211" s="440"/>
      <c r="T211" s="440"/>
      <c r="U211" s="44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37" t="s">
        <v>208</v>
      </c>
      <c r="C212" s="126" t="s">
        <v>207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6"/>
      <c r="P212" s="436"/>
      <c r="Q212" s="436"/>
      <c r="R212" s="436"/>
      <c r="S212" s="436"/>
      <c r="T212" s="436"/>
      <c r="U212" s="436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37" t="s">
        <v>209</v>
      </c>
      <c r="C213" s="126" t="s">
        <v>194</v>
      </c>
      <c r="D213" s="108">
        <v>5.03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40"/>
      <c r="P213" s="440"/>
      <c r="Q213" s="440"/>
      <c r="R213" s="440"/>
      <c r="S213" s="440"/>
      <c r="T213" s="440"/>
      <c r="U213" s="44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37" t="s">
        <v>209</v>
      </c>
      <c r="C214" s="126" t="s">
        <v>179</v>
      </c>
      <c r="D214" s="108">
        <v>5.03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40"/>
      <c r="P214" s="440"/>
      <c r="Q214" s="440"/>
      <c r="R214" s="440"/>
      <c r="S214" s="440"/>
      <c r="T214" s="440"/>
      <c r="U214" s="44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37" t="s">
        <v>209</v>
      </c>
      <c r="C215" s="126" t="s">
        <v>195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0"/>
      <c r="P215" s="440"/>
      <c r="Q215" s="440"/>
      <c r="R215" s="440"/>
      <c r="S215" s="440"/>
      <c r="T215" s="440"/>
      <c r="U215" s="44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37" t="s">
        <v>209</v>
      </c>
      <c r="C216" s="126" t="s">
        <v>204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0"/>
      <c r="P216" s="440"/>
      <c r="Q216" s="440"/>
      <c r="R216" s="440"/>
      <c r="S216" s="440"/>
      <c r="T216" s="440"/>
      <c r="U216" s="44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37" t="s">
        <v>382</v>
      </c>
      <c r="C217" s="187" t="s">
        <v>383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40"/>
      <c r="P217" s="440"/>
      <c r="Q217" s="440"/>
      <c r="R217" s="440"/>
      <c r="S217" s="440"/>
      <c r="T217" s="440"/>
      <c r="U217" s="440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37" t="s">
        <v>382</v>
      </c>
      <c r="C218" s="187" t="s">
        <v>384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40"/>
      <c r="P218" s="440"/>
      <c r="Q218" s="440"/>
      <c r="R218" s="440"/>
      <c r="S218" s="440"/>
      <c r="T218" s="440"/>
      <c r="U218" s="440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37" t="s">
        <v>382</v>
      </c>
      <c r="C219" s="187" t="s">
        <v>389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0"/>
      <c r="P219" s="440"/>
      <c r="Q219" s="440"/>
      <c r="R219" s="440"/>
      <c r="S219" s="440"/>
      <c r="T219" s="440"/>
      <c r="U219" s="440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37" t="s">
        <v>382</v>
      </c>
      <c r="C220" s="187" t="s">
        <v>391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0"/>
      <c r="P220" s="440"/>
      <c r="Q220" s="440"/>
      <c r="R220" s="440"/>
      <c r="S220" s="440"/>
      <c r="T220" s="440"/>
      <c r="U220" s="44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37" t="s">
        <v>418</v>
      </c>
      <c r="C221" s="187" t="s">
        <v>364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40"/>
      <c r="P221" s="440"/>
      <c r="Q221" s="440"/>
      <c r="R221" s="440"/>
      <c r="S221" s="440"/>
      <c r="T221" s="440"/>
      <c r="U221" s="44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37" t="s">
        <v>418</v>
      </c>
      <c r="C222" s="187" t="s">
        <v>365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40"/>
      <c r="P222" s="440"/>
      <c r="Q222" s="440"/>
      <c r="R222" s="440"/>
      <c r="S222" s="440"/>
      <c r="T222" s="440"/>
      <c r="U222" s="44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37" t="s">
        <v>418</v>
      </c>
      <c r="C223" s="187" t="s">
        <v>366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0"/>
      <c r="P223" s="440"/>
      <c r="Q223" s="440"/>
      <c r="R223" s="440"/>
      <c r="S223" s="440"/>
      <c r="T223" s="440"/>
      <c r="U223" s="44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37" t="s">
        <v>418</v>
      </c>
      <c r="C224" s="187" t="s">
        <v>367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0"/>
      <c r="P224" s="440"/>
      <c r="Q224" s="440"/>
      <c r="R224" s="440"/>
      <c r="S224" s="440"/>
      <c r="T224" s="440"/>
      <c r="U224" s="44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36"/>
      <c r="P225" s="436"/>
      <c r="Q225" s="436"/>
      <c r="R225" s="436"/>
      <c r="S225" s="436"/>
      <c r="T225" s="436"/>
      <c r="U225" s="436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36"/>
      <c r="P226" s="436"/>
      <c r="Q226" s="436"/>
      <c r="R226" s="436"/>
      <c r="S226" s="436"/>
      <c r="T226" s="436"/>
      <c r="U226" s="436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4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6"/>
      <c r="P227" s="436"/>
      <c r="Q227" s="436"/>
      <c r="R227" s="436"/>
      <c r="S227" s="436"/>
      <c r="T227" s="436"/>
      <c r="U227" s="436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4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36"/>
      <c r="P228" s="436"/>
      <c r="Q228" s="436"/>
      <c r="R228" s="436"/>
      <c r="S228" s="436"/>
      <c r="T228" s="436"/>
      <c r="U228" s="436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4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36"/>
      <c r="P229" s="436"/>
      <c r="Q229" s="436"/>
      <c r="R229" s="436"/>
      <c r="S229" s="436"/>
      <c r="T229" s="436"/>
      <c r="U229" s="436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6"/>
      <c r="P230" s="436"/>
      <c r="Q230" s="436"/>
      <c r="R230" s="436"/>
      <c r="S230" s="436"/>
      <c r="T230" s="436"/>
      <c r="U230" s="436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6"/>
      <c r="P231" s="436"/>
      <c r="Q231" s="436"/>
      <c r="R231" s="436"/>
      <c r="S231" s="436"/>
      <c r="T231" s="436"/>
      <c r="U231" s="436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6"/>
      <c r="P232" s="436"/>
      <c r="Q232" s="436"/>
      <c r="R232" s="436"/>
      <c r="S232" s="436"/>
      <c r="T232" s="436"/>
      <c r="U232" s="436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6"/>
      <c r="P233" s="436"/>
      <c r="Q233" s="436"/>
      <c r="R233" s="436"/>
      <c r="S233" s="436"/>
      <c r="T233" s="436"/>
      <c r="U233" s="436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6"/>
      <c r="P234" s="436"/>
      <c r="Q234" s="436"/>
      <c r="R234" s="436"/>
      <c r="S234" s="436"/>
      <c r="T234" s="436"/>
      <c r="U234" s="436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36"/>
      <c r="P235" s="436"/>
      <c r="Q235" s="436"/>
      <c r="R235" s="436"/>
      <c r="S235" s="436"/>
      <c r="T235" s="436"/>
      <c r="U235" s="436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4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36"/>
      <c r="P236" s="436"/>
      <c r="Q236" s="436"/>
      <c r="R236" s="436"/>
      <c r="S236" s="436"/>
      <c r="T236" s="436"/>
      <c r="U236" s="436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36"/>
      <c r="P237" s="436"/>
      <c r="Q237" s="436"/>
      <c r="R237" s="436"/>
      <c r="S237" s="436"/>
      <c r="T237" s="436"/>
      <c r="U237" s="436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4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36"/>
      <c r="P238" s="436"/>
      <c r="Q238" s="436"/>
      <c r="R238" s="436"/>
      <c r="S238" s="436"/>
      <c r="T238" s="436"/>
      <c r="U238" s="436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4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36"/>
      <c r="P239" s="436"/>
      <c r="Q239" s="436"/>
      <c r="R239" s="436"/>
      <c r="S239" s="436"/>
      <c r="T239" s="436"/>
      <c r="U239" s="43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4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36"/>
      <c r="P240" s="436"/>
      <c r="Q240" s="436"/>
      <c r="R240" s="436"/>
      <c r="S240" s="436"/>
      <c r="T240" s="436"/>
      <c r="U240" s="436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4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36"/>
      <c r="P241" s="436"/>
      <c r="Q241" s="436"/>
      <c r="R241" s="436"/>
      <c r="S241" s="436"/>
      <c r="T241" s="436"/>
      <c r="U241" s="436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36"/>
      <c r="P242" s="436"/>
      <c r="Q242" s="436"/>
      <c r="R242" s="436"/>
      <c r="S242" s="436"/>
      <c r="T242" s="436"/>
      <c r="U242" s="436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6"/>
      <c r="P243" s="436"/>
      <c r="Q243" s="436"/>
      <c r="R243" s="436"/>
      <c r="S243" s="436"/>
      <c r="T243" s="436"/>
      <c r="U243" s="436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4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36"/>
      <c r="P244" s="436"/>
      <c r="Q244" s="436"/>
      <c r="R244" s="436"/>
      <c r="S244" s="436"/>
      <c r="T244" s="436"/>
      <c r="U244" s="436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4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36"/>
      <c r="P245" s="436"/>
      <c r="Q245" s="436"/>
      <c r="R245" s="436"/>
      <c r="S245" s="436"/>
      <c r="T245" s="436"/>
      <c r="U245" s="436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6"/>
      <c r="P246" s="436"/>
      <c r="Q246" s="436"/>
      <c r="R246" s="436"/>
      <c r="S246" s="436"/>
      <c r="T246" s="436"/>
      <c r="U246" s="436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6"/>
      <c r="P247" s="436"/>
      <c r="Q247" s="436"/>
      <c r="R247" s="436"/>
      <c r="S247" s="436"/>
      <c r="T247" s="436"/>
      <c r="U247" s="43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36"/>
      <c r="P248" s="436"/>
      <c r="Q248" s="436"/>
      <c r="R248" s="436"/>
      <c r="S248" s="436"/>
      <c r="T248" s="436"/>
      <c r="U248" s="43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36"/>
      <c r="P249" s="436"/>
      <c r="Q249" s="436"/>
      <c r="R249" s="436"/>
      <c r="S249" s="436"/>
      <c r="T249" s="436"/>
      <c r="U249" s="43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6"/>
      <c r="P250" s="436"/>
      <c r="Q250" s="436"/>
      <c r="R250" s="436"/>
      <c r="S250" s="436"/>
      <c r="T250" s="436"/>
      <c r="U250" s="43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6"/>
      <c r="P251" s="436"/>
      <c r="Q251" s="436"/>
      <c r="R251" s="436"/>
      <c r="S251" s="436"/>
      <c r="T251" s="436"/>
      <c r="U251" s="43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6"/>
      <c r="P252" s="436"/>
      <c r="Q252" s="436"/>
      <c r="R252" s="436"/>
      <c r="S252" s="436"/>
      <c r="T252" s="436"/>
      <c r="U252" s="43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6"/>
      <c r="P253" s="436"/>
      <c r="Q253" s="436"/>
      <c r="R253" s="436"/>
      <c r="S253" s="436"/>
      <c r="T253" s="436"/>
      <c r="U253" s="43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04" t="s">
        <v>216</v>
      </c>
      <c r="B254" s="504"/>
      <c r="C254" s="443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37" t="s">
        <v>217</v>
      </c>
      <c r="C255" s="126" t="s">
        <v>179</v>
      </c>
      <c r="D255" s="108">
        <v>5.03</v>
      </c>
      <c r="E255" s="108"/>
      <c r="F255" s="127"/>
      <c r="G255" s="128"/>
      <c r="H255" s="44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36"/>
      <c r="P255" s="436"/>
      <c r="Q255" s="436"/>
      <c r="R255" s="436"/>
      <c r="S255" s="436"/>
      <c r="T255" s="436"/>
      <c r="U255" s="436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37" t="s">
        <v>217</v>
      </c>
      <c r="C256" s="126" t="s">
        <v>186</v>
      </c>
      <c r="D256" s="108">
        <v>5.03</v>
      </c>
      <c r="E256" s="108"/>
      <c r="F256" s="127"/>
      <c r="G256" s="128"/>
      <c r="H256" s="44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36"/>
      <c r="P256" s="436"/>
      <c r="Q256" s="436"/>
      <c r="R256" s="436"/>
      <c r="S256" s="436"/>
      <c r="T256" s="436"/>
      <c r="U256" s="436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37" t="s">
        <v>217</v>
      </c>
      <c r="C257" s="126" t="s">
        <v>204</v>
      </c>
      <c r="D257" s="108">
        <v>5.03</v>
      </c>
      <c r="E257" s="108"/>
      <c r="F257" s="127"/>
      <c r="G257" s="128"/>
      <c r="H257" s="44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36"/>
      <c r="P257" s="436"/>
      <c r="Q257" s="436"/>
      <c r="R257" s="436"/>
      <c r="S257" s="436"/>
      <c r="T257" s="436"/>
      <c r="U257" s="436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f>18</f>
        <v>18</v>
      </c>
      <c r="H258" s="445">
        <f t="shared" si="116"/>
        <v>90.54</v>
      </c>
      <c r="I258" s="129">
        <v>2.5</v>
      </c>
      <c r="J258" s="130">
        <f t="array" ref="J258">IF(ISERROR(G258/I258),"",G258/I258)</f>
        <v>7.2</v>
      </c>
      <c r="K258" s="131">
        <f t="array" ref="K258">IF(ISERROR(G258/L258),"",G258/L258)</f>
        <v>1.9354838709677418</v>
      </c>
      <c r="L258" s="129">
        <v>9.3000000000000007</v>
      </c>
      <c r="M258" s="109">
        <f t="shared" si="117"/>
        <v>0.56451612903225823</v>
      </c>
      <c r="N258" s="130">
        <f t="shared" si="118"/>
        <v>0</v>
      </c>
      <c r="O258" s="436"/>
      <c r="P258" s="436"/>
      <c r="Q258" s="436"/>
      <c r="R258" s="436"/>
      <c r="S258" s="436"/>
      <c r="T258" s="436"/>
      <c r="U258" s="436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18</v>
      </c>
      <c r="H259" s="445">
        <f t="shared" si="116"/>
        <v>90.54</v>
      </c>
      <c r="I259" s="129">
        <f>2.5*2</f>
        <v>5</v>
      </c>
      <c r="J259" s="130">
        <f t="array" ref="J259">IF(ISERROR(G259/I259),"",G259/I259)</f>
        <v>3.6</v>
      </c>
      <c r="K259" s="131">
        <f t="array" ref="K259">IF(ISERROR(G259/L259),"",G259/L259)</f>
        <v>1.9354838709677418</v>
      </c>
      <c r="L259" s="129">
        <v>9.3000000000000007</v>
      </c>
      <c r="M259" s="109">
        <f t="shared" si="117"/>
        <v>3.064516129032258</v>
      </c>
      <c r="N259" s="130">
        <f t="shared" si="118"/>
        <v>0</v>
      </c>
      <c r="O259" s="436"/>
      <c r="P259" s="436"/>
      <c r="Q259" s="436"/>
      <c r="R259" s="436"/>
      <c r="S259" s="436"/>
      <c r="T259" s="436"/>
      <c r="U259" s="436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4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36"/>
      <c r="P260" s="436"/>
      <c r="Q260" s="436"/>
      <c r="R260" s="436"/>
      <c r="S260" s="436"/>
      <c r="T260" s="436"/>
      <c r="U260" s="436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4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36"/>
      <c r="P261" s="436"/>
      <c r="Q261" s="436"/>
      <c r="R261" s="436"/>
      <c r="S261" s="436"/>
      <c r="T261" s="436"/>
      <c r="U261" s="436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4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6"/>
      <c r="P262" s="436"/>
      <c r="Q262" s="436"/>
      <c r="R262" s="436"/>
      <c r="S262" s="436"/>
      <c r="T262" s="436"/>
      <c r="U262" s="436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36"/>
      <c r="P263" s="436"/>
      <c r="Q263" s="436"/>
      <c r="R263" s="436"/>
      <c r="S263" s="436"/>
      <c r="T263" s="436"/>
      <c r="U263" s="436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36"/>
      <c r="P264" s="436"/>
      <c r="Q264" s="436"/>
      <c r="R264" s="436"/>
      <c r="S264" s="436"/>
      <c r="T264" s="436"/>
      <c r="U264" s="436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6"/>
      <c r="P265" s="436"/>
      <c r="Q265" s="436"/>
      <c r="R265" s="436"/>
      <c r="S265" s="436"/>
      <c r="T265" s="436"/>
      <c r="U265" s="436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6"/>
      <c r="P266" s="436"/>
      <c r="Q266" s="436"/>
      <c r="R266" s="436"/>
      <c r="S266" s="436"/>
      <c r="T266" s="436"/>
      <c r="U266" s="43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36"/>
      <c r="P267" s="436"/>
      <c r="Q267" s="436"/>
      <c r="R267" s="436"/>
      <c r="S267" s="436"/>
      <c r="T267" s="436"/>
      <c r="U267" s="436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36"/>
      <c r="P268" s="436"/>
      <c r="Q268" s="436"/>
      <c r="R268" s="436"/>
      <c r="S268" s="436"/>
      <c r="T268" s="436"/>
      <c r="U268" s="436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36"/>
      <c r="P269" s="436"/>
      <c r="Q269" s="436"/>
      <c r="R269" s="436"/>
      <c r="S269" s="436"/>
      <c r="T269" s="436"/>
      <c r="U269" s="436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6"/>
      <c r="P270" s="436"/>
      <c r="Q270" s="436"/>
      <c r="R270" s="436"/>
      <c r="S270" s="436"/>
      <c r="T270" s="436"/>
      <c r="U270" s="436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37" t="s">
        <v>222</v>
      </c>
      <c r="C271" s="126" t="s">
        <v>181</v>
      </c>
      <c r="D271" s="108">
        <v>9.36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36"/>
      <c r="P271" s="436"/>
      <c r="Q271" s="436"/>
      <c r="R271" s="436"/>
      <c r="S271" s="436"/>
      <c r="T271" s="436"/>
      <c r="U271" s="436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37" t="s">
        <v>222</v>
      </c>
      <c r="C272" s="126" t="s">
        <v>179</v>
      </c>
      <c r="D272" s="108">
        <v>9.36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36"/>
      <c r="P272" s="436"/>
      <c r="Q272" s="436"/>
      <c r="R272" s="436"/>
      <c r="S272" s="436"/>
      <c r="T272" s="436"/>
      <c r="U272" s="436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37" t="s">
        <v>222</v>
      </c>
      <c r="C273" s="126" t="s">
        <v>221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6"/>
      <c r="P273" s="436"/>
      <c r="Q273" s="436"/>
      <c r="R273" s="436"/>
      <c r="S273" s="436"/>
      <c r="T273" s="436"/>
      <c r="U273" s="436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37" t="s">
        <v>222</v>
      </c>
      <c r="C274" s="126" t="s">
        <v>186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6"/>
      <c r="P274" s="436"/>
      <c r="Q274" s="436"/>
      <c r="R274" s="436"/>
      <c r="S274" s="436"/>
      <c r="T274" s="436"/>
      <c r="U274" s="436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37" t="s">
        <v>393</v>
      </c>
      <c r="C275" s="187" t="s">
        <v>395</v>
      </c>
      <c r="D275" s="108">
        <v>5</v>
      </c>
      <c r="E275" s="108"/>
      <c r="F275" s="127"/>
      <c r="G275" s="128"/>
      <c r="H275" s="44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36"/>
      <c r="P275" s="436"/>
      <c r="Q275" s="436"/>
      <c r="R275" s="436"/>
      <c r="S275" s="436"/>
      <c r="T275" s="436"/>
      <c r="U275" s="436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37" t="s">
        <v>393</v>
      </c>
      <c r="C276" s="187" t="s">
        <v>402</v>
      </c>
      <c r="D276" s="108">
        <v>5</v>
      </c>
      <c r="E276" s="108"/>
      <c r="F276" s="127"/>
      <c r="G276" s="128"/>
      <c r="H276" s="44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36"/>
      <c r="P276" s="436"/>
      <c r="Q276" s="436"/>
      <c r="R276" s="436"/>
      <c r="S276" s="436"/>
      <c r="T276" s="436"/>
      <c r="U276" s="436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37" t="s">
        <v>404</v>
      </c>
      <c r="C277" s="187" t="s">
        <v>405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6"/>
      <c r="P277" s="436"/>
      <c r="Q277" s="436"/>
      <c r="R277" s="436"/>
      <c r="S277" s="436"/>
      <c r="T277" s="436"/>
      <c r="U277" s="436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37" t="s">
        <v>342</v>
      </c>
      <c r="C278" s="187" t="s">
        <v>372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6"/>
      <c r="P278" s="436"/>
      <c r="Q278" s="436"/>
      <c r="R278" s="436"/>
      <c r="S278" s="436"/>
      <c r="T278" s="436"/>
      <c r="U278" s="43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37" t="s">
        <v>343</v>
      </c>
      <c r="C279" s="126" t="s">
        <v>345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6"/>
      <c r="P279" s="436"/>
      <c r="Q279" s="436"/>
      <c r="R279" s="436"/>
      <c r="S279" s="436"/>
      <c r="T279" s="436"/>
      <c r="U279" s="43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37" t="s">
        <v>343</v>
      </c>
      <c r="C280" s="126" t="s">
        <v>347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6"/>
      <c r="P280" s="436"/>
      <c r="Q280" s="436"/>
      <c r="R280" s="436"/>
      <c r="S280" s="436"/>
      <c r="T280" s="436"/>
      <c r="U280" s="43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4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36"/>
      <c r="P281" s="436"/>
      <c r="Q281" s="436"/>
      <c r="R281" s="436"/>
      <c r="S281" s="436"/>
      <c r="T281" s="436"/>
      <c r="U281" s="436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4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36"/>
      <c r="P282" s="436"/>
      <c r="Q282" s="436"/>
      <c r="R282" s="436"/>
      <c r="S282" s="436"/>
      <c r="T282" s="436"/>
      <c r="U282" s="436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45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36"/>
      <c r="P283" s="436"/>
      <c r="Q283" s="436"/>
      <c r="R283" s="436"/>
      <c r="S283" s="436"/>
      <c r="T283" s="436"/>
      <c r="U283" s="43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45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36"/>
      <c r="P284" s="436"/>
      <c r="Q284" s="436"/>
      <c r="R284" s="436"/>
      <c r="S284" s="436"/>
      <c r="T284" s="436"/>
      <c r="U284" s="436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6"/>
      <c r="P285" s="436"/>
      <c r="Q285" s="436"/>
      <c r="R285" s="436"/>
      <c r="S285" s="436"/>
      <c r="T285" s="436"/>
      <c r="U285" s="436"/>
      <c r="V285" s="132"/>
      <c r="W285" s="133"/>
      <c r="X285" s="132"/>
      <c r="Y285" s="132"/>
      <c r="Z285" s="132"/>
      <c r="AA285" s="132"/>
    </row>
    <row r="286" spans="1:27" ht="20.10000000000000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>
        <v>42711</v>
      </c>
      <c r="G286" s="128">
        <f>22+49+100*3+53+108+100+38</f>
        <v>670</v>
      </c>
      <c r="H286" s="445">
        <f t="shared" si="116"/>
        <v>3396.9</v>
      </c>
      <c r="I286" s="129">
        <f>3.5*4+3.5*6+5.5*11</f>
        <v>95.5</v>
      </c>
      <c r="J286" s="130">
        <f t="array" ref="J286">IF(ISERROR(G286/I286),"",G286/I286)</f>
        <v>7.0157068062827221</v>
      </c>
      <c r="K286" s="131">
        <f t="array" ref="K286">IF(ISERROR(G286/L286),"",G286/L286)</f>
        <v>74.444444444444443</v>
      </c>
      <c r="L286" s="129">
        <v>9</v>
      </c>
      <c r="M286" s="109">
        <f t="shared" ref="M286:M288" si="127">IF(ISERROR(I286-K286),"",I286-K286)</f>
        <v>21.055555555555557</v>
      </c>
      <c r="N286" s="130">
        <f t="shared" ref="N286:N288" si="128">SUM(O286:U286)</f>
        <v>0</v>
      </c>
      <c r="O286" s="436"/>
      <c r="P286" s="436"/>
      <c r="Q286" s="436"/>
      <c r="R286" s="436"/>
      <c r="S286" s="436"/>
      <c r="T286" s="436"/>
      <c r="U286" s="436"/>
      <c r="V286" s="132">
        <f t="shared" ref="V286:V288" si="129">SUM(X286:AA286)</f>
        <v>0</v>
      </c>
      <c r="W286" s="133">
        <f t="shared" ref="W286:W310" si="130">IF(ISERROR(V286/G286),"",V286/G286)</f>
        <v>0</v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>
        <v>42710</v>
      </c>
      <c r="G287" s="128">
        <f>110+100+61+88</f>
        <v>359</v>
      </c>
      <c r="H287" s="445">
        <f t="shared" si="116"/>
        <v>1820.13</v>
      </c>
      <c r="I287" s="129">
        <f>2*4+4.5*5</f>
        <v>30.5</v>
      </c>
      <c r="J287" s="130">
        <f t="array" ref="J287">IF(ISERROR(G287/I287),"",G287/I287)</f>
        <v>11.770491803278688</v>
      </c>
      <c r="K287" s="131">
        <f t="array" ref="K287">IF(ISERROR(G287/L287),"",G287/L287)</f>
        <v>39.888888888888886</v>
      </c>
      <c r="L287" s="129">
        <v>9</v>
      </c>
      <c r="M287" s="109">
        <f t="shared" si="127"/>
        <v>-9.3888888888888857</v>
      </c>
      <c r="N287" s="130">
        <f t="shared" si="128"/>
        <v>0</v>
      </c>
      <c r="O287" s="436"/>
      <c r="P287" s="436"/>
      <c r="Q287" s="436"/>
      <c r="R287" s="436"/>
      <c r="S287" s="436"/>
      <c r="T287" s="436"/>
      <c r="U287" s="436"/>
      <c r="V287" s="132">
        <f t="shared" si="129"/>
        <v>0</v>
      </c>
      <c r="W287" s="133">
        <f t="shared" si="130"/>
        <v>0</v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42710</v>
      </c>
      <c r="G288" s="128">
        <f>38+100+13+100*4-1</f>
        <v>550</v>
      </c>
      <c r="H288" s="445">
        <f t="shared" si="116"/>
        <v>2783</v>
      </c>
      <c r="I288" s="129">
        <f>6*4+2*11+1*5</f>
        <v>51</v>
      </c>
      <c r="J288" s="130">
        <f t="array" ref="J288">IF(ISERROR(G288/I288),"",G288/I288)</f>
        <v>10.784313725490197</v>
      </c>
      <c r="K288" s="445">
        <f t="array" ref="K288">IF(ISERROR(G288/L288),"",G288/L288)</f>
        <v>61.111111111111114</v>
      </c>
      <c r="L288" s="129">
        <v>9</v>
      </c>
      <c r="M288" s="109">
        <f t="shared" si="127"/>
        <v>-10.111111111111114</v>
      </c>
      <c r="N288" s="130">
        <f t="shared" si="128"/>
        <v>0</v>
      </c>
      <c r="O288" s="436"/>
      <c r="P288" s="436"/>
      <c r="Q288" s="436"/>
      <c r="R288" s="436"/>
      <c r="S288" s="436"/>
      <c r="T288" s="436"/>
      <c r="U288" s="436"/>
      <c r="V288" s="132">
        <f t="shared" si="129"/>
        <v>0</v>
      </c>
      <c r="W288" s="133">
        <f t="shared" si="130"/>
        <v>0</v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443" t="s">
        <v>202</v>
      </c>
      <c r="D289" s="143"/>
      <c r="E289" s="143"/>
      <c r="F289" s="144"/>
      <c r="G289" s="145">
        <f>SUM(G255:G288)</f>
        <v>1615</v>
      </c>
      <c r="H289" s="146">
        <f>SUM(H255:H288)</f>
        <v>8181.1100000000006</v>
      </c>
      <c r="I289" s="146">
        <f>SUM(I255:I288)</f>
        <v>184.5</v>
      </c>
      <c r="J289" s="130">
        <f t="array" ref="J289">IF(ISERROR(G289/I289),"",G289/I289)</f>
        <v>8.7533875338753386</v>
      </c>
      <c r="K289" s="146">
        <f>SUM(K255:K288)</f>
        <v>179.31541218637994</v>
      </c>
      <c r="L289" s="147"/>
      <c r="M289" s="150">
        <f t="shared" ref="M289:V289" si="131">SUM(M255:M288)</f>
        <v>5.1845878136200731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4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36"/>
      <c r="P290" s="436"/>
      <c r="Q290" s="436"/>
      <c r="R290" s="436"/>
      <c r="S290" s="436"/>
      <c r="T290" s="436"/>
      <c r="U290" s="436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4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36"/>
      <c r="P291" s="436"/>
      <c r="Q291" s="436"/>
      <c r="R291" s="436"/>
      <c r="S291" s="436"/>
      <c r="T291" s="436"/>
      <c r="U291" s="436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4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36"/>
      <c r="P292" s="436"/>
      <c r="Q292" s="436"/>
      <c r="R292" s="436"/>
      <c r="S292" s="436"/>
      <c r="T292" s="436"/>
      <c r="U292" s="436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36"/>
      <c r="P293" s="436"/>
      <c r="Q293" s="436"/>
      <c r="R293" s="436"/>
      <c r="S293" s="436"/>
      <c r="T293" s="436"/>
      <c r="U293" s="436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41" t="s">
        <v>203</v>
      </c>
      <c r="D294" s="108">
        <v>5.03</v>
      </c>
      <c r="E294" s="108"/>
      <c r="F294" s="127"/>
      <c r="G294" s="128"/>
      <c r="H294" s="44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36"/>
      <c r="P294" s="436"/>
      <c r="Q294" s="436"/>
      <c r="R294" s="436"/>
      <c r="S294" s="436"/>
      <c r="T294" s="436"/>
      <c r="U294" s="436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6"/>
      <c r="P295" s="436"/>
      <c r="Q295" s="436"/>
      <c r="R295" s="436"/>
      <c r="S295" s="436"/>
      <c r="T295" s="436"/>
      <c r="U295" s="436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6"/>
      <c r="P296" s="436"/>
      <c r="Q296" s="436"/>
      <c r="R296" s="436"/>
      <c r="S296" s="436"/>
      <c r="T296" s="436"/>
      <c r="U296" s="436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41" t="s">
        <v>228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6"/>
      <c r="P297" s="436"/>
      <c r="Q297" s="436"/>
      <c r="R297" s="436"/>
      <c r="S297" s="436"/>
      <c r="T297" s="436"/>
      <c r="U297" s="436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41" t="s">
        <v>212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36"/>
      <c r="P298" s="436"/>
      <c r="Q298" s="436"/>
      <c r="R298" s="436"/>
      <c r="S298" s="436"/>
      <c r="T298" s="436"/>
      <c r="U298" s="436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41" t="s">
        <v>203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36"/>
      <c r="P299" s="436"/>
      <c r="Q299" s="436"/>
      <c r="R299" s="436"/>
      <c r="S299" s="436"/>
      <c r="T299" s="436"/>
      <c r="U299" s="436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41" t="s">
        <v>186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6"/>
      <c r="P300" s="436"/>
      <c r="Q300" s="436"/>
      <c r="R300" s="436"/>
      <c r="S300" s="436"/>
      <c r="T300" s="436"/>
      <c r="U300" s="436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41" t="s">
        <v>228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6"/>
      <c r="P301" s="436"/>
      <c r="Q301" s="436"/>
      <c r="R301" s="436"/>
      <c r="S301" s="436"/>
      <c r="T301" s="436"/>
      <c r="U301" s="436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41" t="s">
        <v>199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6"/>
      <c r="P302" s="436"/>
      <c r="Q302" s="436"/>
      <c r="R302" s="436"/>
      <c r="S302" s="436"/>
      <c r="T302" s="436"/>
      <c r="U302" s="436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36"/>
      <c r="P303" s="436"/>
      <c r="Q303" s="436"/>
      <c r="R303" s="436"/>
      <c r="S303" s="436"/>
      <c r="T303" s="436"/>
      <c r="U303" s="436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36"/>
      <c r="P304" s="436"/>
      <c r="Q304" s="436"/>
      <c r="R304" s="436"/>
      <c r="S304" s="436"/>
      <c r="T304" s="436"/>
      <c r="U304" s="436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96" t="s">
        <v>231</v>
      </c>
      <c r="B305" s="497"/>
      <c r="C305" s="443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45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36"/>
      <c r="P306" s="436"/>
      <c r="Q306" s="436"/>
      <c r="R306" s="436"/>
      <c r="S306" s="436"/>
      <c r="T306" s="436"/>
      <c r="U306" s="436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4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36"/>
      <c r="P307" s="436"/>
      <c r="Q307" s="436"/>
      <c r="R307" s="436"/>
      <c r="S307" s="436"/>
      <c r="T307" s="436"/>
      <c r="U307" s="436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45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36"/>
      <c r="P308" s="436"/>
      <c r="Q308" s="436"/>
      <c r="R308" s="436"/>
      <c r="S308" s="436"/>
      <c r="T308" s="436"/>
      <c r="U308" s="436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6"/>
      <c r="P309" s="436"/>
      <c r="Q309" s="436"/>
      <c r="R309" s="436"/>
      <c r="S309" s="436"/>
      <c r="T309" s="436"/>
      <c r="U309" s="436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6"/>
      <c r="P310" s="436"/>
      <c r="Q310" s="436"/>
      <c r="R310" s="436"/>
      <c r="S310" s="436"/>
      <c r="T310" s="436"/>
      <c r="U310" s="436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45"/>
      <c r="I311" s="129"/>
      <c r="J311" s="130"/>
      <c r="K311" s="131"/>
      <c r="L311" s="129"/>
      <c r="M311" s="109"/>
      <c r="N311" s="130"/>
      <c r="O311" s="436"/>
      <c r="P311" s="436"/>
      <c r="Q311" s="436"/>
      <c r="R311" s="436"/>
      <c r="S311" s="436"/>
      <c r="T311" s="436"/>
      <c r="U311" s="436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45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36"/>
      <c r="P312" s="436"/>
      <c r="Q312" s="436"/>
      <c r="R312" s="436"/>
      <c r="S312" s="436"/>
      <c r="T312" s="436"/>
      <c r="U312" s="436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96" t="s">
        <v>234</v>
      </c>
      <c r="B313" s="497"/>
      <c r="C313" s="443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35"/>
      <c r="D314" s="108">
        <v>3.65</v>
      </c>
      <c r="E314" s="108"/>
      <c r="F314" s="153"/>
      <c r="G314" s="128"/>
      <c r="H314" s="445">
        <f t="shared" ref="H314:H327" si="145">D314*G314</f>
        <v>0</v>
      </c>
      <c r="I314" s="129"/>
      <c r="J314" s="130" t="str">
        <f t="array" ref="J314">IF(ISERROR(G314/I314),"",G314/I314)</f>
        <v/>
      </c>
      <c r="K314" s="44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36"/>
      <c r="P314" s="436"/>
      <c r="Q314" s="436"/>
      <c r="R314" s="436"/>
      <c r="S314" s="436"/>
      <c r="T314" s="436"/>
      <c r="U314" s="436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35"/>
      <c r="D315" s="108">
        <v>6.58</v>
      </c>
      <c r="E315" s="108"/>
      <c r="F315" s="127"/>
      <c r="G315" s="128"/>
      <c r="H315" s="44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36"/>
      <c r="P315" s="436"/>
      <c r="Q315" s="436"/>
      <c r="R315" s="436"/>
      <c r="S315" s="436"/>
      <c r="T315" s="436"/>
      <c r="U315" s="436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35"/>
      <c r="D316" s="108">
        <v>7.8</v>
      </c>
      <c r="E316" s="108"/>
      <c r="F316" s="127"/>
      <c r="G316" s="128"/>
      <c r="H316" s="445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36"/>
      <c r="P316" s="436"/>
      <c r="Q316" s="436"/>
      <c r="R316" s="436"/>
      <c r="S316" s="436"/>
      <c r="T316" s="436"/>
      <c r="U316" s="436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35"/>
      <c r="D317" s="108">
        <v>4.4000000000000004</v>
      </c>
      <c r="E317" s="108"/>
      <c r="F317" s="127"/>
      <c r="G317" s="128"/>
      <c r="H317" s="445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36"/>
      <c r="P317" s="436"/>
      <c r="Q317" s="436"/>
      <c r="R317" s="436"/>
      <c r="S317" s="436"/>
      <c r="T317" s="436"/>
      <c r="U317" s="436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35"/>
      <c r="D318" s="108"/>
      <c r="E318" s="108"/>
      <c r="F318" s="127"/>
      <c r="G318" s="128"/>
      <c r="H318" s="44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36"/>
      <c r="P318" s="436"/>
      <c r="Q318" s="436"/>
      <c r="R318" s="436"/>
      <c r="S318" s="436"/>
      <c r="T318" s="436"/>
      <c r="U318" s="436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35" t="s">
        <v>239</v>
      </c>
      <c r="C319" s="435" t="s">
        <v>179</v>
      </c>
      <c r="D319" s="108">
        <v>6.04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36"/>
      <c r="P319" s="436"/>
      <c r="Q319" s="436"/>
      <c r="R319" s="436"/>
      <c r="S319" s="436"/>
      <c r="T319" s="436"/>
      <c r="U319" s="436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35" t="s">
        <v>239</v>
      </c>
      <c r="C320" s="435" t="s">
        <v>186</v>
      </c>
      <c r="D320" s="108">
        <v>6.04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36"/>
      <c r="P320" s="436"/>
      <c r="Q320" s="436"/>
      <c r="R320" s="436"/>
      <c r="S320" s="436"/>
      <c r="T320" s="436"/>
      <c r="U320" s="436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35" t="s">
        <v>443</v>
      </c>
      <c r="C321" s="435" t="s">
        <v>179</v>
      </c>
      <c r="D321" s="108">
        <v>6</v>
      </c>
      <c r="E321" s="108"/>
      <c r="F321" s="127"/>
      <c r="G321" s="128"/>
      <c r="H321" s="445">
        <f t="shared" si="145"/>
        <v>0</v>
      </c>
      <c r="I321" s="129"/>
      <c r="J321" s="130"/>
      <c r="K321" s="131"/>
      <c r="L321" s="129"/>
      <c r="M321" s="109"/>
      <c r="N321" s="130"/>
      <c r="O321" s="436"/>
      <c r="P321" s="436"/>
      <c r="Q321" s="436"/>
      <c r="R321" s="436"/>
      <c r="S321" s="436"/>
      <c r="T321" s="436"/>
      <c r="U321" s="436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435" t="s">
        <v>443</v>
      </c>
      <c r="C322" s="435" t="s">
        <v>60</v>
      </c>
      <c r="D322" s="108">
        <v>6</v>
      </c>
      <c r="E322" s="108"/>
      <c r="F322" s="127">
        <v>42711</v>
      </c>
      <c r="G322" s="128">
        <f>42*2+14+42</f>
        <v>140</v>
      </c>
      <c r="H322" s="445">
        <f t="shared" si="145"/>
        <v>840</v>
      </c>
      <c r="I322" s="129">
        <f>8*4</f>
        <v>32</v>
      </c>
      <c r="J322" s="130">
        <f t="array" ref="J322">IF(ISERROR(G322/I322),"",G322/I322)</f>
        <v>4.375</v>
      </c>
      <c r="K322" s="131">
        <f t="array" ref="K322">IF(ISERROR(G322/L322),"",G322/L322)</f>
        <v>23.333333333333332</v>
      </c>
      <c r="L322" s="129">
        <v>6</v>
      </c>
      <c r="M322" s="109">
        <f t="shared" ref="M322" si="153">IF(ISERROR(I322-K322),"",I322-K322)</f>
        <v>8.6666666666666679</v>
      </c>
      <c r="N322" s="130"/>
      <c r="O322" s="436"/>
      <c r="P322" s="436"/>
      <c r="Q322" s="436"/>
      <c r="R322" s="436"/>
      <c r="S322" s="436"/>
      <c r="T322" s="436"/>
      <c r="U322" s="436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37" t="s">
        <v>240</v>
      </c>
      <c r="C323" s="126"/>
      <c r="D323" s="108">
        <v>7.3</v>
      </c>
      <c r="E323" s="108"/>
      <c r="F323" s="127"/>
      <c r="G323" s="128"/>
      <c r="H323" s="445">
        <f t="shared" si="145"/>
        <v>0</v>
      </c>
      <c r="I323" s="129"/>
      <c r="J323" s="130"/>
      <c r="K323" s="131"/>
      <c r="L323" s="129"/>
      <c r="M323" s="109"/>
      <c r="N323" s="130"/>
      <c r="O323" s="436"/>
      <c r="P323" s="436"/>
      <c r="Q323" s="436"/>
      <c r="R323" s="436"/>
      <c r="S323" s="436"/>
      <c r="T323" s="436"/>
      <c r="U323" s="436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37" t="s">
        <v>241</v>
      </c>
      <c r="C324" s="126"/>
      <c r="D324" s="108">
        <f>78*120/1000</f>
        <v>9.36</v>
      </c>
      <c r="E324" s="108"/>
      <c r="F324" s="127"/>
      <c r="G324" s="128"/>
      <c r="H324" s="44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4">SUM(O324:U324)</f>
        <v>0</v>
      </c>
      <c r="O324" s="436"/>
      <c r="P324" s="436"/>
      <c r="Q324" s="436"/>
      <c r="R324" s="436"/>
      <c r="S324" s="436"/>
      <c r="T324" s="436"/>
      <c r="U324" s="436"/>
      <c r="V324" s="132">
        <f t="shared" ref="V324" si="155">SUM(X324:AA324)</f>
        <v>0</v>
      </c>
      <c r="W324" s="133" t="str">
        <f t="shared" ref="W324" si="156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37" t="s">
        <v>242</v>
      </c>
      <c r="C325" s="126"/>
      <c r="D325" s="108">
        <v>4.5</v>
      </c>
      <c r="E325" s="108"/>
      <c r="F325" s="127"/>
      <c r="G325" s="128"/>
      <c r="H325" s="44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36"/>
      <c r="P325" s="436"/>
      <c r="Q325" s="436"/>
      <c r="R325" s="436"/>
      <c r="S325" s="436"/>
      <c r="T325" s="436"/>
      <c r="U325" s="436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37" t="s">
        <v>243</v>
      </c>
      <c r="C326" s="126"/>
      <c r="D326" s="108">
        <v>4.5</v>
      </c>
      <c r="E326" s="108"/>
      <c r="F326" s="127"/>
      <c r="G326" s="128"/>
      <c r="H326" s="44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36"/>
      <c r="P326" s="436"/>
      <c r="Q326" s="436"/>
      <c r="R326" s="436"/>
      <c r="S326" s="436"/>
      <c r="T326" s="436"/>
      <c r="U326" s="436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4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36"/>
      <c r="P327" s="436"/>
      <c r="Q327" s="436"/>
      <c r="R327" s="436"/>
      <c r="S327" s="436"/>
      <c r="T327" s="436"/>
      <c r="U327" s="436"/>
      <c r="V327" s="132"/>
      <c r="W327" s="133"/>
      <c r="X327" s="132"/>
      <c r="Y327" s="132"/>
      <c r="Z327" s="132"/>
      <c r="AA327" s="132"/>
    </row>
    <row r="328" spans="1:27" ht="20.100000000000001" customHeight="1">
      <c r="A328" s="496" t="s">
        <v>244</v>
      </c>
      <c r="B328" s="497"/>
      <c r="C328" s="443" t="s">
        <v>202</v>
      </c>
      <c r="D328" s="143"/>
      <c r="E328" s="143"/>
      <c r="F328" s="144"/>
      <c r="G328" s="145">
        <f>SUM(G314:G327)</f>
        <v>140</v>
      </c>
      <c r="H328" s="146">
        <f>SUM(H314:H324)</f>
        <v>840</v>
      </c>
      <c r="I328" s="146">
        <f>SUM(I314:I327)</f>
        <v>32</v>
      </c>
      <c r="J328" s="130"/>
      <c r="K328" s="146">
        <f>SUM(K314:K324)</f>
        <v>23.333333333333332</v>
      </c>
      <c r="L328" s="147"/>
      <c r="M328" s="150">
        <f t="shared" ref="M328:AA328" si="157">SUM(M314:M324)</f>
        <v>8.6666666666666679</v>
      </c>
      <c r="N328" s="146">
        <f t="shared" si="157"/>
        <v>0</v>
      </c>
      <c r="O328" s="148">
        <f t="shared" si="157"/>
        <v>0</v>
      </c>
      <c r="P328" s="148">
        <f t="shared" si="157"/>
        <v>0</v>
      </c>
      <c r="Q328" s="148">
        <f t="shared" si="157"/>
        <v>0</v>
      </c>
      <c r="R328" s="148">
        <f t="shared" si="157"/>
        <v>0</v>
      </c>
      <c r="S328" s="148">
        <f t="shared" si="157"/>
        <v>0</v>
      </c>
      <c r="T328" s="148">
        <f t="shared" si="157"/>
        <v>0</v>
      </c>
      <c r="U328" s="148">
        <f t="shared" si="157"/>
        <v>0</v>
      </c>
      <c r="V328" s="149">
        <f t="shared" si="157"/>
        <v>0</v>
      </c>
      <c r="W328" s="133">
        <f t="shared" si="157"/>
        <v>0</v>
      </c>
      <c r="X328" s="149">
        <f t="shared" si="157"/>
        <v>0</v>
      </c>
      <c r="Y328" s="149">
        <f t="shared" si="157"/>
        <v>0</v>
      </c>
      <c r="Z328" s="149">
        <f t="shared" si="157"/>
        <v>0</v>
      </c>
      <c r="AA328" s="149">
        <f t="shared" si="157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1755</v>
      </c>
      <c r="H329" s="154">
        <f>SUM(H196,H254,H289,H305,H313,H328)</f>
        <v>9021.11</v>
      </c>
      <c r="I329" s="154">
        <f>SUM(I196,I254,I289,I305,I313,I328)</f>
        <v>216.5</v>
      </c>
      <c r="J329" s="155">
        <f t="array" ref="J329">IF(ISERROR(G329/I329),"",G329/I329)</f>
        <v>8.1062355658198619</v>
      </c>
      <c r="K329" s="154">
        <f>SUM(K196,K254,K289,K305,K313,K328)</f>
        <v>202.64874551971329</v>
      </c>
      <c r="L329" s="155">
        <f>IF(ISERROR(G329/K329),"",G329/K329)</f>
        <v>8.6603052760041734</v>
      </c>
      <c r="M329" s="154">
        <f t="shared" ref="M329:AA329" si="158">SUM(M196,M254,M289,M305,M313,M328)</f>
        <v>13.851254480286741</v>
      </c>
      <c r="N329" s="154">
        <f t="shared" si="158"/>
        <v>0</v>
      </c>
      <c r="O329" s="154">
        <f t="shared" si="158"/>
        <v>0</v>
      </c>
      <c r="P329" s="154">
        <f t="shared" si="158"/>
        <v>0</v>
      </c>
      <c r="Q329" s="154">
        <f t="shared" si="158"/>
        <v>0</v>
      </c>
      <c r="R329" s="154">
        <f t="shared" si="158"/>
        <v>0</v>
      </c>
      <c r="S329" s="154">
        <f t="shared" si="158"/>
        <v>0</v>
      </c>
      <c r="T329" s="154">
        <f t="shared" si="158"/>
        <v>0</v>
      </c>
      <c r="U329" s="154">
        <f t="shared" si="158"/>
        <v>0</v>
      </c>
      <c r="V329" s="154">
        <f t="shared" si="158"/>
        <v>0</v>
      </c>
      <c r="W329" s="154">
        <f t="shared" si="158"/>
        <v>0</v>
      </c>
      <c r="X329" s="154">
        <f t="shared" si="158"/>
        <v>0</v>
      </c>
      <c r="Y329" s="154">
        <f t="shared" si="158"/>
        <v>0</v>
      </c>
      <c r="Z329" s="154">
        <f t="shared" si="158"/>
        <v>0</v>
      </c>
      <c r="AA329" s="154">
        <f t="shared" si="158"/>
        <v>0</v>
      </c>
    </row>
    <row r="330" spans="1:27" ht="20.100000000000001" customHeight="1">
      <c r="A330" s="501" t="s">
        <v>476</v>
      </c>
      <c r="B330" s="442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442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442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442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442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442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442">
        <f>G329</f>
        <v>1755</v>
      </c>
      <c r="C336" s="472" t="s">
        <v>269</v>
      </c>
      <c r="D336" s="471"/>
      <c r="E336" s="462">
        <f>H329</f>
        <v>9021.11</v>
      </c>
      <c r="F336" s="462"/>
      <c r="G336" s="462" t="s">
        <v>270</v>
      </c>
      <c r="H336" s="462"/>
      <c r="I336" s="490">
        <f>L329</f>
        <v>8.6603052760041734</v>
      </c>
      <c r="J336" s="490"/>
      <c r="K336" s="492" t="s">
        <v>271</v>
      </c>
      <c r="L336" s="492"/>
      <c r="M336" s="490">
        <f>J329</f>
        <v>8.1062355658198619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442">
        <f>I329+C335</f>
        <v>218.5</v>
      </c>
      <c r="C337" s="469" t="s">
        <v>251</v>
      </c>
      <c r="D337" s="470"/>
      <c r="E337" s="487">
        <f>K329+I335</f>
        <v>232.64874551971329</v>
      </c>
      <c r="F337" s="487"/>
      <c r="G337" s="462" t="s">
        <v>274</v>
      </c>
      <c r="H337" s="462"/>
      <c r="I337" s="490">
        <f>B337-E337</f>
        <v>-14.148745519713287</v>
      </c>
      <c r="J337" s="490"/>
      <c r="K337" s="492" t="s">
        <v>275</v>
      </c>
      <c r="L337" s="492"/>
      <c r="M337" s="493">
        <f>IF(ISERROR(I337/E337),"",I337/E337)</f>
        <v>-6.0815911506878963E-2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442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296</v>
      </c>
      <c r="H342" s="435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437" t="s">
        <v>178</v>
      </c>
      <c r="C343" s="126" t="s">
        <v>179</v>
      </c>
      <c r="D343" s="108">
        <v>5.03</v>
      </c>
      <c r="E343" s="108"/>
      <c r="F343" s="127"/>
      <c r="G343" s="128"/>
      <c r="H343" s="445">
        <f t="shared" ref="H343:H363" si="159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60">IF(ISERROR(I343-K343),"",I343-K343)</f>
        <v>0</v>
      </c>
      <c r="N343" s="130">
        <f t="shared" ref="N343:N348" si="161">SUM(O343:U343)</f>
        <v>0</v>
      </c>
      <c r="O343" s="436"/>
      <c r="P343" s="436"/>
      <c r="Q343" s="436"/>
      <c r="R343" s="436"/>
      <c r="S343" s="436"/>
      <c r="T343" s="436"/>
      <c r="U343" s="436"/>
      <c r="V343" s="132">
        <f t="shared" ref="V343:V348" si="162">SUM(X343:AA343)</f>
        <v>0</v>
      </c>
      <c r="W343" s="133" t="str">
        <f t="shared" ref="W343:W348" si="163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45">
        <f t="shared" si="159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0"/>
        <v>0</v>
      </c>
      <c r="N344" s="130">
        <f t="shared" si="161"/>
        <v>0</v>
      </c>
      <c r="O344" s="436"/>
      <c r="P344" s="436"/>
      <c r="Q344" s="436"/>
      <c r="R344" s="436"/>
      <c r="S344" s="436"/>
      <c r="T344" s="436"/>
      <c r="U344" s="436"/>
      <c r="V344" s="132">
        <f t="shared" si="162"/>
        <v>0</v>
      </c>
      <c r="W344" s="133" t="str">
        <f t="shared" si="163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45">
        <f t="shared" si="159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0"/>
        <v>0</v>
      </c>
      <c r="N345" s="130">
        <f t="shared" si="161"/>
        <v>0</v>
      </c>
      <c r="O345" s="436"/>
      <c r="P345" s="436"/>
      <c r="Q345" s="436"/>
      <c r="R345" s="436"/>
      <c r="S345" s="436"/>
      <c r="T345" s="436"/>
      <c r="U345" s="436"/>
      <c r="V345" s="132">
        <f t="shared" si="162"/>
        <v>0</v>
      </c>
      <c r="W345" s="133" t="str">
        <f t="shared" si="163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45">
        <f t="shared" si="159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0"/>
        <v>0</v>
      </c>
      <c r="N346" s="130">
        <f t="shared" si="161"/>
        <v>0</v>
      </c>
      <c r="O346" s="436"/>
      <c r="P346" s="436"/>
      <c r="Q346" s="436"/>
      <c r="R346" s="436"/>
      <c r="S346" s="436"/>
      <c r="T346" s="436"/>
      <c r="U346" s="436"/>
      <c r="V346" s="132">
        <f t="shared" si="162"/>
        <v>0</v>
      </c>
      <c r="W346" s="133" t="str">
        <f t="shared" si="163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45">
        <f t="shared" si="159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0"/>
        <v>0</v>
      </c>
      <c r="N347" s="130">
        <f t="shared" si="161"/>
        <v>0</v>
      </c>
      <c r="O347" s="436"/>
      <c r="P347" s="436"/>
      <c r="Q347" s="436"/>
      <c r="R347" s="436"/>
      <c r="S347" s="436"/>
      <c r="T347" s="436"/>
      <c r="U347" s="436"/>
      <c r="V347" s="132">
        <f t="shared" si="162"/>
        <v>0</v>
      </c>
      <c r="W347" s="133" t="str">
        <f t="shared" si="163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45">
        <f t="shared" si="159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6"/>
      <c r="P348" s="436"/>
      <c r="Q348" s="436"/>
      <c r="R348" s="436"/>
      <c r="S348" s="436"/>
      <c r="T348" s="436"/>
      <c r="U348" s="436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45">
        <f t="shared" si="159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0"/>
        <v>0</v>
      </c>
      <c r="N349" s="130"/>
      <c r="O349" s="436"/>
      <c r="P349" s="436"/>
      <c r="Q349" s="436"/>
      <c r="R349" s="436"/>
      <c r="S349" s="436"/>
      <c r="T349" s="436"/>
      <c r="U349" s="436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45">
        <f t="shared" si="159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0"/>
        <v>0</v>
      </c>
      <c r="N350" s="130"/>
      <c r="O350" s="436"/>
      <c r="P350" s="436"/>
      <c r="Q350" s="436"/>
      <c r="R350" s="436"/>
      <c r="S350" s="436"/>
      <c r="T350" s="436"/>
      <c r="U350" s="436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45">
        <f t="shared" si="159"/>
        <v>0</v>
      </c>
      <c r="I351" s="44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0"/>
        <v>0</v>
      </c>
      <c r="N351" s="130">
        <f>SUM(O351:U351)</f>
        <v>0</v>
      </c>
      <c r="O351" s="436"/>
      <c r="P351" s="436"/>
      <c r="Q351" s="436"/>
      <c r="R351" s="436"/>
      <c r="S351" s="436"/>
      <c r="T351" s="436"/>
      <c r="U351" s="436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45">
        <f t="shared" si="159"/>
        <v>0</v>
      </c>
      <c r="I352" s="44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0"/>
        <v>0</v>
      </c>
      <c r="N352" s="130">
        <f>SUM(O352:U352)</f>
        <v>0</v>
      </c>
      <c r="O352" s="436"/>
      <c r="P352" s="436"/>
      <c r="Q352" s="436"/>
      <c r="R352" s="436"/>
      <c r="S352" s="436"/>
      <c r="T352" s="436"/>
      <c r="U352" s="436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45">
        <f t="shared" si="159"/>
        <v>0</v>
      </c>
      <c r="I353" s="445"/>
      <c r="J353" s="130"/>
      <c r="K353" s="131"/>
      <c r="L353" s="129"/>
      <c r="M353" s="109"/>
      <c r="N353" s="130"/>
      <c r="O353" s="436"/>
      <c r="P353" s="436"/>
      <c r="Q353" s="436"/>
      <c r="R353" s="436"/>
      <c r="S353" s="436"/>
      <c r="T353" s="436"/>
      <c r="U353" s="436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45">
        <f t="shared" si="159"/>
        <v>0</v>
      </c>
      <c r="I354" s="445"/>
      <c r="J354" s="130"/>
      <c r="K354" s="131"/>
      <c r="L354" s="129"/>
      <c r="M354" s="109"/>
      <c r="N354" s="130"/>
      <c r="O354" s="436"/>
      <c r="P354" s="436"/>
      <c r="Q354" s="436"/>
      <c r="R354" s="436"/>
      <c r="S354" s="436"/>
      <c r="T354" s="436"/>
      <c r="U354" s="436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45">
        <f t="shared" si="159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4">IF(ISERROR(I355-K355),"",I355-K355)</f>
        <v>0</v>
      </c>
      <c r="N355" s="130">
        <f t="shared" ref="N355:N357" si="165">SUM(O355:U355)</f>
        <v>0</v>
      </c>
      <c r="O355" s="436"/>
      <c r="P355" s="436"/>
      <c r="Q355" s="436"/>
      <c r="R355" s="436"/>
      <c r="S355" s="436"/>
      <c r="T355" s="436"/>
      <c r="U355" s="436"/>
      <c r="V355" s="132">
        <f t="shared" ref="V355:V357" si="166">SUM(X355:AA355)</f>
        <v>0</v>
      </c>
      <c r="W355" s="133" t="str">
        <f t="shared" ref="W355:W357" si="167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45">
        <f t="shared" si="159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4"/>
        <v>0</v>
      </c>
      <c r="N356" s="130">
        <f t="shared" si="165"/>
        <v>0</v>
      </c>
      <c r="O356" s="436"/>
      <c r="P356" s="436"/>
      <c r="Q356" s="436"/>
      <c r="R356" s="436"/>
      <c r="S356" s="436"/>
      <c r="T356" s="436"/>
      <c r="U356" s="436"/>
      <c r="V356" s="132">
        <f t="shared" si="166"/>
        <v>0</v>
      </c>
      <c r="W356" s="133" t="str">
        <f t="shared" si="167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45">
        <f t="shared" si="159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4"/>
        <v>0</v>
      </c>
      <c r="N357" s="130">
        <f t="shared" si="165"/>
        <v>0</v>
      </c>
      <c r="O357" s="436"/>
      <c r="P357" s="436"/>
      <c r="Q357" s="436"/>
      <c r="R357" s="436"/>
      <c r="S357" s="436"/>
      <c r="T357" s="436"/>
      <c r="U357" s="436"/>
      <c r="V357" s="132">
        <f t="shared" si="166"/>
        <v>0</v>
      </c>
      <c r="W357" s="133" t="str">
        <f t="shared" si="167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35" t="s">
        <v>190</v>
      </c>
      <c r="D358" s="108">
        <v>4.8</v>
      </c>
      <c r="E358" s="108"/>
      <c r="F358" s="127"/>
      <c r="G358" s="128"/>
      <c r="H358" s="445">
        <f t="shared" si="159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4"/>
        <v>0</v>
      </c>
      <c r="N358" s="130"/>
      <c r="O358" s="436"/>
      <c r="P358" s="436"/>
      <c r="Q358" s="436"/>
      <c r="R358" s="436"/>
      <c r="S358" s="436"/>
      <c r="T358" s="436"/>
      <c r="U358" s="436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35" t="s">
        <v>187</v>
      </c>
      <c r="D359" s="108">
        <v>4.8</v>
      </c>
      <c r="E359" s="108"/>
      <c r="F359" s="127"/>
      <c r="G359" s="128"/>
      <c r="H359" s="445">
        <f t="shared" si="159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4"/>
        <v>0</v>
      </c>
      <c r="N359" s="130"/>
      <c r="O359" s="436"/>
      <c r="P359" s="436"/>
      <c r="Q359" s="436"/>
      <c r="R359" s="436"/>
      <c r="S359" s="436"/>
      <c r="T359" s="436"/>
      <c r="U359" s="43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35" t="s">
        <v>179</v>
      </c>
      <c r="D360" s="108">
        <v>4.8</v>
      </c>
      <c r="E360" s="108"/>
      <c r="F360" s="127"/>
      <c r="G360" s="128"/>
      <c r="H360" s="445">
        <f t="shared" si="159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4"/>
        <v>0</v>
      </c>
      <c r="N360" s="130"/>
      <c r="O360" s="436"/>
      <c r="P360" s="436"/>
      <c r="Q360" s="436"/>
      <c r="R360" s="436"/>
      <c r="S360" s="436"/>
      <c r="T360" s="436"/>
      <c r="U360" s="43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35" t="s">
        <v>199</v>
      </c>
      <c r="D361" s="108">
        <v>4.8</v>
      </c>
      <c r="E361" s="108"/>
      <c r="F361" s="127"/>
      <c r="G361" s="128"/>
      <c r="H361" s="445">
        <f t="shared" si="159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4"/>
        <v>0</v>
      </c>
      <c r="N361" s="130"/>
      <c r="O361" s="436"/>
      <c r="P361" s="436"/>
      <c r="Q361" s="436"/>
      <c r="R361" s="436"/>
      <c r="S361" s="436"/>
      <c r="T361" s="436"/>
      <c r="U361" s="436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4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4"/>
        <v>0</v>
      </c>
      <c r="N362" s="130">
        <f t="shared" ref="N362:N363" si="168">SUM(O362:U362)</f>
        <v>0</v>
      </c>
      <c r="O362" s="436"/>
      <c r="P362" s="436"/>
      <c r="Q362" s="436"/>
      <c r="R362" s="436"/>
      <c r="S362" s="436"/>
      <c r="T362" s="436"/>
      <c r="U362" s="436"/>
      <c r="V362" s="132">
        <f t="shared" ref="V362:V363" si="169">SUM(X362:AA362)</f>
        <v>0</v>
      </c>
      <c r="W362" s="133" t="str">
        <f t="shared" ref="W362:W363" si="170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4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4"/>
        <v>0</v>
      </c>
      <c r="N363" s="130">
        <f t="shared" si="168"/>
        <v>0</v>
      </c>
      <c r="O363" s="436"/>
      <c r="P363" s="436"/>
      <c r="Q363" s="436"/>
      <c r="R363" s="436"/>
      <c r="S363" s="436"/>
      <c r="T363" s="436"/>
      <c r="U363" s="436"/>
      <c r="V363" s="132">
        <f t="shared" si="169"/>
        <v>0</v>
      </c>
      <c r="W363" s="133" t="str">
        <f t="shared" si="170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443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1">SUM(M343:M363)</f>
        <v>0</v>
      </c>
      <c r="N364" s="146">
        <f t="shared" si="171"/>
        <v>0</v>
      </c>
      <c r="O364" s="148">
        <f t="shared" si="171"/>
        <v>0</v>
      </c>
      <c r="P364" s="148">
        <f t="shared" si="171"/>
        <v>0</v>
      </c>
      <c r="Q364" s="148">
        <f t="shared" si="171"/>
        <v>0</v>
      </c>
      <c r="R364" s="148">
        <f t="shared" si="171"/>
        <v>0</v>
      </c>
      <c r="S364" s="148">
        <f t="shared" si="171"/>
        <v>0</v>
      </c>
      <c r="T364" s="148">
        <f t="shared" si="171"/>
        <v>0</v>
      </c>
      <c r="U364" s="148">
        <f t="shared" si="171"/>
        <v>0</v>
      </c>
      <c r="V364" s="149">
        <f t="shared" si="171"/>
        <v>0</v>
      </c>
      <c r="W364" s="133">
        <f t="shared" si="171"/>
        <v>0</v>
      </c>
      <c r="X364" s="149">
        <f t="shared" si="171"/>
        <v>0</v>
      </c>
      <c r="Y364" s="149">
        <f t="shared" si="171"/>
        <v>0</v>
      </c>
      <c r="Z364" s="149">
        <f t="shared" si="171"/>
        <v>0</v>
      </c>
      <c r="AA364" s="149">
        <f t="shared" si="171"/>
        <v>0</v>
      </c>
    </row>
    <row r="365" spans="1:27" ht="20.100000000000001" hidden="1" customHeight="1">
      <c r="A365" s="302">
        <v>30100012</v>
      </c>
      <c r="B365" s="437" t="s">
        <v>206</v>
      </c>
      <c r="C365" s="126" t="s">
        <v>199</v>
      </c>
      <c r="D365" s="108">
        <v>5.03</v>
      </c>
      <c r="E365" s="108"/>
      <c r="F365" s="127"/>
      <c r="G365" s="128"/>
      <c r="H365" s="445">
        <f t="shared" ref="H365:H421" si="172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3">IF(ISERROR(I365-K365),"",I365-K365)</f>
        <v>0</v>
      </c>
      <c r="N365" s="130">
        <f t="shared" ref="N365" si="174">SUM(O365:U365)</f>
        <v>0</v>
      </c>
      <c r="O365" s="440"/>
      <c r="P365" s="440"/>
      <c r="Q365" s="440"/>
      <c r="R365" s="440"/>
      <c r="S365" s="440"/>
      <c r="T365" s="440"/>
      <c r="U365" s="440"/>
      <c r="V365" s="132">
        <f t="shared" ref="V365" si="175">SUM(X365:AA365)</f>
        <v>0</v>
      </c>
      <c r="W365" s="133" t="str">
        <f t="shared" ref="W365" si="176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37" t="s">
        <v>425</v>
      </c>
      <c r="C366" s="187" t="s">
        <v>427</v>
      </c>
      <c r="D366" s="108">
        <v>5.03</v>
      </c>
      <c r="E366" s="108"/>
      <c r="F366" s="127"/>
      <c r="G366" s="128"/>
      <c r="H366" s="445">
        <f t="shared" si="172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40"/>
      <c r="P366" s="440"/>
      <c r="Q366" s="440"/>
      <c r="R366" s="440"/>
      <c r="S366" s="440"/>
      <c r="T366" s="440"/>
      <c r="U366" s="440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37" t="s">
        <v>206</v>
      </c>
      <c r="C367" s="126" t="s">
        <v>186</v>
      </c>
      <c r="D367" s="108">
        <v>5.03</v>
      </c>
      <c r="E367" s="108"/>
      <c r="F367" s="127"/>
      <c r="G367" s="128"/>
      <c r="H367" s="445">
        <f t="shared" si="172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7">IF(ISERROR(I367-K367),"",I367-K367)</f>
        <v>0</v>
      </c>
      <c r="N367" s="130">
        <f t="shared" ref="N367:N369" si="178">SUM(O367:U367)</f>
        <v>0</v>
      </c>
      <c r="O367" s="440"/>
      <c r="P367" s="440"/>
      <c r="Q367" s="440"/>
      <c r="R367" s="440"/>
      <c r="S367" s="440"/>
      <c r="T367" s="440"/>
      <c r="U367" s="440"/>
      <c r="V367" s="132">
        <f t="shared" ref="V367:V369" si="179">SUM(X367:AA367)</f>
        <v>0</v>
      </c>
      <c r="W367" s="133" t="str">
        <f t="shared" ref="W367:W369" si="180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37" t="s">
        <v>206</v>
      </c>
      <c r="C368" s="126" t="s">
        <v>203</v>
      </c>
      <c r="D368" s="108">
        <v>5.03</v>
      </c>
      <c r="E368" s="108"/>
      <c r="F368" s="127"/>
      <c r="G368" s="128"/>
      <c r="H368" s="445">
        <f t="shared" si="172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7"/>
        <v>0</v>
      </c>
      <c r="N368" s="130">
        <f t="shared" si="178"/>
        <v>0</v>
      </c>
      <c r="O368" s="440"/>
      <c r="P368" s="440"/>
      <c r="Q368" s="440"/>
      <c r="R368" s="440"/>
      <c r="S368" s="440"/>
      <c r="T368" s="440"/>
      <c r="U368" s="440"/>
      <c r="V368" s="132">
        <f t="shared" si="179"/>
        <v>0</v>
      </c>
      <c r="W368" s="133" t="str">
        <f t="shared" si="180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37" t="s">
        <v>206</v>
      </c>
      <c r="C369" s="126" t="s">
        <v>207</v>
      </c>
      <c r="D369" s="108">
        <v>5.03</v>
      </c>
      <c r="E369" s="108"/>
      <c r="F369" s="127"/>
      <c r="G369" s="128"/>
      <c r="H369" s="445">
        <f t="shared" si="172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7"/>
        <v>0</v>
      </c>
      <c r="N369" s="130">
        <f t="shared" si="178"/>
        <v>0</v>
      </c>
      <c r="O369" s="440"/>
      <c r="P369" s="440"/>
      <c r="Q369" s="440"/>
      <c r="R369" s="440"/>
      <c r="S369" s="440"/>
      <c r="T369" s="440"/>
      <c r="U369" s="440"/>
      <c r="V369" s="132">
        <f t="shared" si="179"/>
        <v>0</v>
      </c>
      <c r="W369" s="133" t="str">
        <f t="shared" si="180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37" t="s">
        <v>414</v>
      </c>
      <c r="C370" s="187" t="s">
        <v>415</v>
      </c>
      <c r="D370" s="108"/>
      <c r="E370" s="108"/>
      <c r="F370" s="127"/>
      <c r="G370" s="128"/>
      <c r="H370" s="445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7"/>
        <v>0</v>
      </c>
      <c r="N370" s="130"/>
      <c r="O370" s="440"/>
      <c r="P370" s="440"/>
      <c r="Q370" s="440"/>
      <c r="R370" s="440"/>
      <c r="S370" s="440"/>
      <c r="T370" s="440"/>
      <c r="U370" s="440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37" t="s">
        <v>414</v>
      </c>
      <c r="C371" s="187" t="s">
        <v>416</v>
      </c>
      <c r="D371" s="108"/>
      <c r="E371" s="108"/>
      <c r="F371" s="127"/>
      <c r="G371" s="128"/>
      <c r="H371" s="445">
        <f t="shared" si="172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7"/>
        <v>0</v>
      </c>
      <c r="N371" s="130"/>
      <c r="O371" s="440"/>
      <c r="P371" s="440"/>
      <c r="Q371" s="440"/>
      <c r="R371" s="440"/>
      <c r="S371" s="440"/>
      <c r="T371" s="440"/>
      <c r="U371" s="440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37" t="s">
        <v>414</v>
      </c>
      <c r="C372" s="187" t="s">
        <v>61</v>
      </c>
      <c r="D372" s="108"/>
      <c r="E372" s="108"/>
      <c r="F372" s="127"/>
      <c r="G372" s="128"/>
      <c r="H372" s="44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/>
      <c r="O372" s="440"/>
      <c r="P372" s="440"/>
      <c r="Q372" s="440"/>
      <c r="R372" s="440"/>
      <c r="S372" s="440"/>
      <c r="T372" s="440"/>
      <c r="U372" s="44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37" t="s">
        <v>208</v>
      </c>
      <c r="C373" s="126" t="s">
        <v>179</v>
      </c>
      <c r="D373" s="108">
        <v>5.08</v>
      </c>
      <c r="E373" s="108"/>
      <c r="F373" s="127"/>
      <c r="G373" s="128"/>
      <c r="H373" s="44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7"/>
        <v>0</v>
      </c>
      <c r="N373" s="130">
        <f t="shared" ref="N373:N388" si="181">SUM(O373:U373)</f>
        <v>0</v>
      </c>
      <c r="O373" s="440"/>
      <c r="P373" s="440"/>
      <c r="Q373" s="440"/>
      <c r="R373" s="440"/>
      <c r="S373" s="440"/>
      <c r="T373" s="440"/>
      <c r="U373" s="440"/>
      <c r="V373" s="132">
        <f t="shared" ref="V373:V384" si="182">SUM(X373:AA373)</f>
        <v>0</v>
      </c>
      <c r="W373" s="133" t="str">
        <f t="shared" ref="W373:W384" si="183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37" t="s">
        <v>208</v>
      </c>
      <c r="C374" s="126" t="s">
        <v>204</v>
      </c>
      <c r="D374" s="108">
        <v>5.08</v>
      </c>
      <c r="E374" s="108"/>
      <c r="F374" s="127"/>
      <c r="G374" s="128"/>
      <c r="H374" s="44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7"/>
        <v>0</v>
      </c>
      <c r="N374" s="130">
        <f t="shared" si="181"/>
        <v>0</v>
      </c>
      <c r="O374" s="440"/>
      <c r="P374" s="440"/>
      <c r="Q374" s="440"/>
      <c r="R374" s="440"/>
      <c r="S374" s="440"/>
      <c r="T374" s="440"/>
      <c r="U374" s="440"/>
      <c r="V374" s="132">
        <f t="shared" si="182"/>
        <v>0</v>
      </c>
      <c r="W374" s="133" t="str">
        <f t="shared" si="183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37" t="s">
        <v>208</v>
      </c>
      <c r="C375" s="126" t="s">
        <v>205</v>
      </c>
      <c r="D375" s="108">
        <v>5.08</v>
      </c>
      <c r="E375" s="108"/>
      <c r="F375" s="127"/>
      <c r="G375" s="128"/>
      <c r="H375" s="44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7"/>
        <v>0</v>
      </c>
      <c r="N375" s="130">
        <f t="shared" si="181"/>
        <v>0</v>
      </c>
      <c r="O375" s="440"/>
      <c r="P375" s="440"/>
      <c r="Q375" s="440"/>
      <c r="R375" s="440"/>
      <c r="S375" s="440"/>
      <c r="T375" s="440"/>
      <c r="U375" s="440"/>
      <c r="V375" s="132">
        <f t="shared" si="182"/>
        <v>0</v>
      </c>
      <c r="W375" s="133" t="str">
        <f t="shared" si="183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37" t="s">
        <v>208</v>
      </c>
      <c r="C376" s="126" t="s">
        <v>186</v>
      </c>
      <c r="D376" s="108">
        <v>5.08</v>
      </c>
      <c r="E376" s="108"/>
      <c r="F376" s="127"/>
      <c r="G376" s="128"/>
      <c r="H376" s="445">
        <f t="shared" si="172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7"/>
        <v>0</v>
      </c>
      <c r="N376" s="130">
        <f t="shared" si="181"/>
        <v>0</v>
      </c>
      <c r="O376" s="440"/>
      <c r="P376" s="440"/>
      <c r="Q376" s="440"/>
      <c r="R376" s="440"/>
      <c r="S376" s="440"/>
      <c r="T376" s="440"/>
      <c r="U376" s="440"/>
      <c r="V376" s="132">
        <f t="shared" si="182"/>
        <v>0</v>
      </c>
      <c r="W376" s="133" t="str">
        <f t="shared" si="183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37" t="s">
        <v>208</v>
      </c>
      <c r="C377" s="126" t="s">
        <v>203</v>
      </c>
      <c r="D377" s="108">
        <v>5.08</v>
      </c>
      <c r="E377" s="108"/>
      <c r="F377" s="127"/>
      <c r="G377" s="128"/>
      <c r="H377" s="445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si="181"/>
        <v>0</v>
      </c>
      <c r="O377" s="440"/>
      <c r="P377" s="440"/>
      <c r="Q377" s="440"/>
      <c r="R377" s="440"/>
      <c r="S377" s="440"/>
      <c r="T377" s="440"/>
      <c r="U377" s="440"/>
      <c r="V377" s="132">
        <f t="shared" si="182"/>
        <v>0</v>
      </c>
      <c r="W377" s="133" t="str">
        <f t="shared" si="183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37" t="s">
        <v>208</v>
      </c>
      <c r="C378" s="126" t="s">
        <v>199</v>
      </c>
      <c r="D378" s="108">
        <v>5.08</v>
      </c>
      <c r="E378" s="108"/>
      <c r="F378" s="127"/>
      <c r="G378" s="128"/>
      <c r="H378" s="445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36"/>
      <c r="P378" s="436"/>
      <c r="Q378" s="436"/>
      <c r="R378" s="436"/>
      <c r="S378" s="436"/>
      <c r="T378" s="436"/>
      <c r="U378" s="436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37" t="s">
        <v>208</v>
      </c>
      <c r="C379" s="126" t="s">
        <v>187</v>
      </c>
      <c r="D379" s="108">
        <v>5.08</v>
      </c>
      <c r="E379" s="108"/>
      <c r="F379" s="127"/>
      <c r="G379" s="128"/>
      <c r="H379" s="44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40"/>
      <c r="P379" s="440"/>
      <c r="Q379" s="440"/>
      <c r="R379" s="440"/>
      <c r="S379" s="440"/>
      <c r="T379" s="440"/>
      <c r="U379" s="440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37" t="s">
        <v>208</v>
      </c>
      <c r="C380" s="126" t="s">
        <v>207</v>
      </c>
      <c r="D380" s="108">
        <v>5.08</v>
      </c>
      <c r="E380" s="108"/>
      <c r="F380" s="127"/>
      <c r="G380" s="128"/>
      <c r="H380" s="44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36"/>
      <c r="P380" s="436"/>
      <c r="Q380" s="436"/>
      <c r="R380" s="436"/>
      <c r="S380" s="436"/>
      <c r="T380" s="436"/>
      <c r="U380" s="436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37" t="s">
        <v>209</v>
      </c>
      <c r="C381" s="126" t="s">
        <v>194</v>
      </c>
      <c r="D381" s="108">
        <v>5.03</v>
      </c>
      <c r="E381" s="108"/>
      <c r="F381" s="127"/>
      <c r="G381" s="128"/>
      <c r="H381" s="44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7"/>
        <v>0</v>
      </c>
      <c r="N381" s="130">
        <f t="shared" si="181"/>
        <v>0</v>
      </c>
      <c r="O381" s="440"/>
      <c r="P381" s="440"/>
      <c r="Q381" s="440"/>
      <c r="R381" s="440"/>
      <c r="S381" s="440"/>
      <c r="T381" s="440"/>
      <c r="U381" s="440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37" t="s">
        <v>209</v>
      </c>
      <c r="C382" s="126" t="s">
        <v>179</v>
      </c>
      <c r="D382" s="108">
        <v>5.03</v>
      </c>
      <c r="E382" s="108"/>
      <c r="F382" s="127"/>
      <c r="G382" s="128"/>
      <c r="H382" s="44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7"/>
        <v>0</v>
      </c>
      <c r="N382" s="130">
        <f t="shared" si="181"/>
        <v>0</v>
      </c>
      <c r="O382" s="440"/>
      <c r="P382" s="440"/>
      <c r="Q382" s="440"/>
      <c r="R382" s="440"/>
      <c r="S382" s="440"/>
      <c r="T382" s="440"/>
      <c r="U382" s="440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37" t="s">
        <v>209</v>
      </c>
      <c r="C383" s="126" t="s">
        <v>195</v>
      </c>
      <c r="D383" s="108">
        <v>5.03</v>
      </c>
      <c r="E383" s="108"/>
      <c r="F383" s="127"/>
      <c r="G383" s="128"/>
      <c r="H383" s="44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7"/>
        <v>0</v>
      </c>
      <c r="N383" s="130">
        <f t="shared" si="181"/>
        <v>0</v>
      </c>
      <c r="O383" s="440"/>
      <c r="P383" s="440"/>
      <c r="Q383" s="440"/>
      <c r="R383" s="440"/>
      <c r="S383" s="440"/>
      <c r="T383" s="440"/>
      <c r="U383" s="440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37" t="s">
        <v>209</v>
      </c>
      <c r="C384" s="126" t="s">
        <v>204</v>
      </c>
      <c r="D384" s="108">
        <v>5.03</v>
      </c>
      <c r="E384" s="108"/>
      <c r="F384" s="127"/>
      <c r="G384" s="128"/>
      <c r="H384" s="44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7"/>
        <v>0</v>
      </c>
      <c r="N384" s="130">
        <f t="shared" si="181"/>
        <v>0</v>
      </c>
      <c r="O384" s="440"/>
      <c r="P384" s="440"/>
      <c r="Q384" s="440"/>
      <c r="R384" s="440"/>
      <c r="S384" s="440"/>
      <c r="T384" s="440"/>
      <c r="U384" s="440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37" t="s">
        <v>382</v>
      </c>
      <c r="C385" s="187" t="s">
        <v>383</v>
      </c>
      <c r="D385" s="108">
        <v>5.03</v>
      </c>
      <c r="E385" s="108"/>
      <c r="F385" s="127"/>
      <c r="G385" s="128"/>
      <c r="H385" s="445">
        <f t="shared" si="172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7"/>
        <v>0</v>
      </c>
      <c r="N385" s="130">
        <f t="shared" si="181"/>
        <v>0</v>
      </c>
      <c r="O385" s="440"/>
      <c r="P385" s="440"/>
      <c r="Q385" s="440"/>
      <c r="R385" s="440"/>
      <c r="S385" s="440"/>
      <c r="T385" s="440"/>
      <c r="U385" s="440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37" t="s">
        <v>382</v>
      </c>
      <c r="C386" s="187" t="s">
        <v>384</v>
      </c>
      <c r="D386" s="108">
        <v>5.03</v>
      </c>
      <c r="E386" s="108"/>
      <c r="F386" s="127"/>
      <c r="G386" s="128"/>
      <c r="H386" s="445">
        <f t="shared" si="172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7"/>
        <v>0</v>
      </c>
      <c r="N386" s="130">
        <f t="shared" si="181"/>
        <v>0</v>
      </c>
      <c r="O386" s="440"/>
      <c r="P386" s="440"/>
      <c r="Q386" s="440"/>
      <c r="R386" s="440"/>
      <c r="S386" s="440"/>
      <c r="T386" s="440"/>
      <c r="U386" s="440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37" t="s">
        <v>382</v>
      </c>
      <c r="C387" s="187" t="s">
        <v>389</v>
      </c>
      <c r="D387" s="108">
        <v>5.03</v>
      </c>
      <c r="E387" s="108"/>
      <c r="F387" s="127"/>
      <c r="G387" s="128"/>
      <c r="H387" s="445">
        <f t="shared" si="172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7"/>
        <v>0</v>
      </c>
      <c r="N387" s="130">
        <f t="shared" si="181"/>
        <v>0</v>
      </c>
      <c r="O387" s="440"/>
      <c r="P387" s="440"/>
      <c r="Q387" s="440"/>
      <c r="R387" s="440"/>
      <c r="S387" s="440"/>
      <c r="T387" s="440"/>
      <c r="U387" s="440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37" t="s">
        <v>382</v>
      </c>
      <c r="C388" s="187" t="s">
        <v>391</v>
      </c>
      <c r="D388" s="108">
        <v>5.03</v>
      </c>
      <c r="E388" s="108"/>
      <c r="F388" s="127"/>
      <c r="G388" s="128"/>
      <c r="H388" s="445">
        <f t="shared" si="172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7"/>
        <v>0</v>
      </c>
      <c r="N388" s="130">
        <f t="shared" si="181"/>
        <v>0</v>
      </c>
      <c r="O388" s="440"/>
      <c r="P388" s="440"/>
      <c r="Q388" s="440"/>
      <c r="R388" s="440"/>
      <c r="S388" s="440"/>
      <c r="T388" s="440"/>
      <c r="U388" s="440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37" t="s">
        <v>418</v>
      </c>
      <c r="C389" s="187" t="s">
        <v>364</v>
      </c>
      <c r="D389" s="108">
        <v>5.03</v>
      </c>
      <c r="E389" s="108"/>
      <c r="F389" s="127"/>
      <c r="G389" s="128"/>
      <c r="H389" s="445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7"/>
        <v>0</v>
      </c>
      <c r="N389" s="130"/>
      <c r="O389" s="440"/>
      <c r="P389" s="440"/>
      <c r="Q389" s="440"/>
      <c r="R389" s="440"/>
      <c r="S389" s="440"/>
      <c r="T389" s="440"/>
      <c r="U389" s="440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37" t="s">
        <v>418</v>
      </c>
      <c r="C390" s="187" t="s">
        <v>365</v>
      </c>
      <c r="D390" s="108">
        <v>5.03</v>
      </c>
      <c r="E390" s="108"/>
      <c r="F390" s="127"/>
      <c r="G390" s="128"/>
      <c r="H390" s="445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7"/>
        <v>0</v>
      </c>
      <c r="N390" s="130"/>
      <c r="O390" s="440"/>
      <c r="P390" s="440"/>
      <c r="Q390" s="440"/>
      <c r="R390" s="440"/>
      <c r="S390" s="440"/>
      <c r="T390" s="440"/>
      <c r="U390" s="440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37" t="s">
        <v>418</v>
      </c>
      <c r="C391" s="187" t="s">
        <v>366</v>
      </c>
      <c r="D391" s="108">
        <v>5.03</v>
      </c>
      <c r="E391" s="108"/>
      <c r="F391" s="127"/>
      <c r="G391" s="128"/>
      <c r="H391" s="44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7"/>
        <v>0</v>
      </c>
      <c r="N391" s="130"/>
      <c r="O391" s="440"/>
      <c r="P391" s="440"/>
      <c r="Q391" s="440"/>
      <c r="R391" s="440"/>
      <c r="S391" s="440"/>
      <c r="T391" s="440"/>
      <c r="U391" s="44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37" t="s">
        <v>418</v>
      </c>
      <c r="C392" s="187" t="s">
        <v>367</v>
      </c>
      <c r="D392" s="108">
        <v>5.03</v>
      </c>
      <c r="E392" s="108"/>
      <c r="F392" s="127"/>
      <c r="G392" s="128"/>
      <c r="H392" s="44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7"/>
        <v>0</v>
      </c>
      <c r="N392" s="130"/>
      <c r="O392" s="440"/>
      <c r="P392" s="440"/>
      <c r="Q392" s="440"/>
      <c r="R392" s="440"/>
      <c r="S392" s="440"/>
      <c r="T392" s="440"/>
      <c r="U392" s="44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45">
        <f t="shared" si="172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7"/>
        <v>0</v>
      </c>
      <c r="N393" s="130">
        <f t="shared" ref="N393:N402" si="184">SUM(O393:U393)</f>
        <v>0</v>
      </c>
      <c r="O393" s="436"/>
      <c r="P393" s="436"/>
      <c r="Q393" s="436"/>
      <c r="R393" s="436"/>
      <c r="S393" s="436"/>
      <c r="T393" s="436"/>
      <c r="U393" s="436"/>
      <c r="V393" s="132">
        <f t="shared" ref="V393:V402" si="185">SUM(X393:AA393)</f>
        <v>0</v>
      </c>
      <c r="W393" s="133" t="str">
        <f t="shared" ref="W393:W402" si="186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45">
        <f t="shared" si="172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7"/>
        <v>0</v>
      </c>
      <c r="N394" s="130">
        <f t="shared" si="184"/>
        <v>0</v>
      </c>
      <c r="O394" s="436"/>
      <c r="P394" s="436"/>
      <c r="Q394" s="436"/>
      <c r="R394" s="436"/>
      <c r="S394" s="436"/>
      <c r="T394" s="436"/>
      <c r="U394" s="436"/>
      <c r="V394" s="132">
        <f t="shared" si="185"/>
        <v>0</v>
      </c>
      <c r="W394" s="133" t="str">
        <f t="shared" si="186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45">
        <f t="shared" si="172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7"/>
        <v>0</v>
      </c>
      <c r="N395" s="130">
        <f t="shared" si="184"/>
        <v>0</v>
      </c>
      <c r="O395" s="436"/>
      <c r="P395" s="436"/>
      <c r="Q395" s="436"/>
      <c r="R395" s="436"/>
      <c r="S395" s="436"/>
      <c r="T395" s="436"/>
      <c r="U395" s="436"/>
      <c r="V395" s="132">
        <f t="shared" si="185"/>
        <v>0</v>
      </c>
      <c r="W395" s="133" t="str">
        <f t="shared" si="186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45">
        <f t="shared" si="172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7"/>
        <v>0</v>
      </c>
      <c r="N396" s="130">
        <f t="shared" si="184"/>
        <v>0</v>
      </c>
      <c r="O396" s="436"/>
      <c r="P396" s="436"/>
      <c r="Q396" s="436"/>
      <c r="R396" s="436"/>
      <c r="S396" s="436"/>
      <c r="T396" s="436"/>
      <c r="U396" s="436"/>
      <c r="V396" s="132">
        <f t="shared" si="185"/>
        <v>0</v>
      </c>
      <c r="W396" s="133" t="str">
        <f t="shared" si="186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45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7"/>
        <v>0</v>
      </c>
      <c r="N397" s="130">
        <f t="shared" si="184"/>
        <v>0</v>
      </c>
      <c r="O397" s="436"/>
      <c r="P397" s="436"/>
      <c r="Q397" s="436"/>
      <c r="R397" s="436"/>
      <c r="S397" s="436"/>
      <c r="T397" s="436"/>
      <c r="U397" s="436"/>
      <c r="V397" s="132">
        <f t="shared" si="185"/>
        <v>0</v>
      </c>
      <c r="W397" s="133" t="str">
        <f t="shared" si="186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45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7"/>
        <v>0</v>
      </c>
      <c r="N398" s="130">
        <f t="shared" si="184"/>
        <v>0</v>
      </c>
      <c r="O398" s="436"/>
      <c r="P398" s="436"/>
      <c r="Q398" s="436"/>
      <c r="R398" s="436"/>
      <c r="S398" s="436"/>
      <c r="T398" s="436"/>
      <c r="U398" s="436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4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7"/>
        <v>0</v>
      </c>
      <c r="N399" s="130">
        <f t="shared" si="184"/>
        <v>0</v>
      </c>
      <c r="O399" s="436"/>
      <c r="P399" s="436"/>
      <c r="Q399" s="436"/>
      <c r="R399" s="436"/>
      <c r="S399" s="436"/>
      <c r="T399" s="436"/>
      <c r="U399" s="436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4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6"/>
      <c r="P400" s="436"/>
      <c r="Q400" s="436"/>
      <c r="R400" s="436"/>
      <c r="S400" s="436"/>
      <c r="T400" s="436"/>
      <c r="U400" s="43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4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6"/>
      <c r="P401" s="436"/>
      <c r="Q401" s="436"/>
      <c r="R401" s="436"/>
      <c r="S401" s="436"/>
      <c r="T401" s="436"/>
      <c r="U401" s="43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4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6"/>
      <c r="P402" s="436"/>
      <c r="Q402" s="436"/>
      <c r="R402" s="436"/>
      <c r="S402" s="436"/>
      <c r="T402" s="436"/>
      <c r="U402" s="43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45">
        <f t="shared" si="172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36"/>
      <c r="P403" s="436"/>
      <c r="Q403" s="436"/>
      <c r="R403" s="436"/>
      <c r="S403" s="436"/>
      <c r="T403" s="436"/>
      <c r="U403" s="436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45">
        <f t="shared" si="172"/>
        <v>0</v>
      </c>
      <c r="I404" s="129"/>
      <c r="J404" s="130"/>
      <c r="K404" s="131"/>
      <c r="L404" s="129">
        <v>50</v>
      </c>
      <c r="M404" s="109"/>
      <c r="N404" s="130"/>
      <c r="O404" s="436"/>
      <c r="P404" s="436"/>
      <c r="Q404" s="436"/>
      <c r="R404" s="436"/>
      <c r="S404" s="436"/>
      <c r="T404" s="436"/>
      <c r="U404" s="436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4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7">IF(ISERROR(I405-K405),"",I405-K405)</f>
        <v>0</v>
      </c>
      <c r="N405" s="130">
        <f t="shared" ref="N405:N406" si="188">SUM(O405:U405)</f>
        <v>0</v>
      </c>
      <c r="O405" s="436"/>
      <c r="P405" s="436"/>
      <c r="Q405" s="436"/>
      <c r="R405" s="436"/>
      <c r="S405" s="436"/>
      <c r="T405" s="436"/>
      <c r="U405" s="436"/>
      <c r="V405" s="132">
        <f t="shared" ref="V405:V406" si="189">SUM(X405:AA405)</f>
        <v>0</v>
      </c>
      <c r="W405" s="133" t="str">
        <f t="shared" ref="W405:W406" si="190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4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7"/>
        <v>0</v>
      </c>
      <c r="N406" s="130">
        <f t="shared" si="188"/>
        <v>0</v>
      </c>
      <c r="O406" s="436"/>
      <c r="P406" s="436"/>
      <c r="Q406" s="436"/>
      <c r="R406" s="436"/>
      <c r="S406" s="436"/>
      <c r="T406" s="436"/>
      <c r="U406" s="436"/>
      <c r="V406" s="132">
        <f t="shared" si="189"/>
        <v>0</v>
      </c>
      <c r="W406" s="133" t="str">
        <f t="shared" si="190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45">
        <f t="shared" si="172"/>
        <v>0</v>
      </c>
      <c r="I407" s="129"/>
      <c r="J407" s="130"/>
      <c r="K407" s="131"/>
      <c r="L407" s="129"/>
      <c r="M407" s="109"/>
      <c r="N407" s="130"/>
      <c r="O407" s="436"/>
      <c r="P407" s="436"/>
      <c r="Q407" s="436"/>
      <c r="R407" s="436"/>
      <c r="S407" s="436"/>
      <c r="T407" s="436"/>
      <c r="U407" s="436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45">
        <f t="shared" si="172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1">IF(ISERROR(I408-K408),"",I408-K408)</f>
        <v/>
      </c>
      <c r="N408" s="130">
        <f t="shared" ref="N408:N411" si="192">SUM(O408:U408)</f>
        <v>0</v>
      </c>
      <c r="O408" s="436"/>
      <c r="P408" s="436"/>
      <c r="Q408" s="436"/>
      <c r="R408" s="436"/>
      <c r="S408" s="436"/>
      <c r="T408" s="436"/>
      <c r="U408" s="436"/>
      <c r="V408" s="132">
        <f t="shared" ref="V408:V411" si="193">SUM(X408:AA408)</f>
        <v>0</v>
      </c>
      <c r="W408" s="133" t="str">
        <f t="shared" ref="W408:W411" si="194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45">
        <f t="shared" si="172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1"/>
        <v/>
      </c>
      <c r="N409" s="130">
        <f t="shared" si="192"/>
        <v>0</v>
      </c>
      <c r="O409" s="436"/>
      <c r="P409" s="436"/>
      <c r="Q409" s="436"/>
      <c r="R409" s="436"/>
      <c r="S409" s="436"/>
      <c r="T409" s="436"/>
      <c r="U409" s="436"/>
      <c r="V409" s="132">
        <f t="shared" si="193"/>
        <v>0</v>
      </c>
      <c r="W409" s="133" t="str">
        <f t="shared" si="194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45">
        <f t="shared" si="172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1"/>
        <v/>
      </c>
      <c r="N410" s="130">
        <f t="shared" si="192"/>
        <v>0</v>
      </c>
      <c r="O410" s="436"/>
      <c r="P410" s="436"/>
      <c r="Q410" s="436"/>
      <c r="R410" s="436"/>
      <c r="S410" s="436"/>
      <c r="T410" s="436"/>
      <c r="U410" s="436"/>
      <c r="V410" s="132">
        <f t="shared" si="193"/>
        <v>0</v>
      </c>
      <c r="W410" s="133" t="str">
        <f t="shared" si="194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45">
        <f t="shared" si="172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1"/>
        <v/>
      </c>
      <c r="N411" s="130">
        <f t="shared" si="192"/>
        <v>0</v>
      </c>
      <c r="O411" s="436"/>
      <c r="P411" s="436"/>
      <c r="Q411" s="436"/>
      <c r="R411" s="436"/>
      <c r="S411" s="436"/>
      <c r="T411" s="436"/>
      <c r="U411" s="436"/>
      <c r="V411" s="132">
        <f t="shared" si="193"/>
        <v>0</v>
      </c>
      <c r="W411" s="133" t="str">
        <f t="shared" si="194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45">
        <f t="shared" si="172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1"/>
        <v>0</v>
      </c>
      <c r="N412" s="130"/>
      <c r="O412" s="436"/>
      <c r="P412" s="436"/>
      <c r="Q412" s="436"/>
      <c r="R412" s="436"/>
      <c r="S412" s="436"/>
      <c r="T412" s="436"/>
      <c r="U412" s="436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45">
        <f t="shared" si="172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1"/>
        <v>0</v>
      </c>
      <c r="N413" s="130"/>
      <c r="O413" s="436"/>
      <c r="P413" s="436"/>
      <c r="Q413" s="436"/>
      <c r="R413" s="436"/>
      <c r="S413" s="436"/>
      <c r="T413" s="436"/>
      <c r="U413" s="43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45">
        <f t="shared" si="172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1"/>
        <v>0</v>
      </c>
      <c r="N414" s="130"/>
      <c r="O414" s="436"/>
      <c r="P414" s="436"/>
      <c r="Q414" s="436"/>
      <c r="R414" s="436"/>
      <c r="S414" s="436"/>
      <c r="T414" s="436"/>
      <c r="U414" s="436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45">
        <f t="shared" si="172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1"/>
        <v>0</v>
      </c>
      <c r="N415" s="130"/>
      <c r="O415" s="436"/>
      <c r="P415" s="436"/>
      <c r="Q415" s="436"/>
      <c r="R415" s="436"/>
      <c r="S415" s="436"/>
      <c r="T415" s="436"/>
      <c r="U415" s="436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45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1"/>
        <v>0</v>
      </c>
      <c r="N416" s="130"/>
      <c r="O416" s="436"/>
      <c r="P416" s="436"/>
      <c r="Q416" s="436"/>
      <c r="R416" s="436"/>
      <c r="S416" s="436"/>
      <c r="T416" s="436"/>
      <c r="U416" s="436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45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1"/>
        <v>0</v>
      </c>
      <c r="N417" s="130"/>
      <c r="O417" s="436"/>
      <c r="P417" s="436"/>
      <c r="Q417" s="436"/>
      <c r="R417" s="436"/>
      <c r="S417" s="436"/>
      <c r="T417" s="436"/>
      <c r="U417" s="436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4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1"/>
        <v>0</v>
      </c>
      <c r="N418" s="130"/>
      <c r="O418" s="436"/>
      <c r="P418" s="436"/>
      <c r="Q418" s="436"/>
      <c r="R418" s="436"/>
      <c r="S418" s="436"/>
      <c r="T418" s="436"/>
      <c r="U418" s="43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4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1"/>
        <v>0</v>
      </c>
      <c r="N419" s="130"/>
      <c r="O419" s="436"/>
      <c r="P419" s="436"/>
      <c r="Q419" s="436"/>
      <c r="R419" s="436"/>
      <c r="S419" s="436"/>
      <c r="T419" s="436"/>
      <c r="U419" s="43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4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6"/>
      <c r="P420" s="436"/>
      <c r="Q420" s="436"/>
      <c r="R420" s="436"/>
      <c r="S420" s="436"/>
      <c r="T420" s="436"/>
      <c r="U420" s="43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4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6"/>
      <c r="P421" s="436"/>
      <c r="Q421" s="436"/>
      <c r="R421" s="436"/>
      <c r="S421" s="436"/>
      <c r="T421" s="436"/>
      <c r="U421" s="43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443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5">SUM(M365:M421)</f>
        <v>0</v>
      </c>
      <c r="N422" s="146">
        <f t="shared" si="195"/>
        <v>0</v>
      </c>
      <c r="O422" s="148">
        <f t="shared" si="195"/>
        <v>0</v>
      </c>
      <c r="P422" s="148">
        <f t="shared" si="195"/>
        <v>0</v>
      </c>
      <c r="Q422" s="148">
        <f t="shared" si="195"/>
        <v>0</v>
      </c>
      <c r="R422" s="148">
        <f t="shared" si="195"/>
        <v>0</v>
      </c>
      <c r="S422" s="148">
        <f t="shared" si="195"/>
        <v>0</v>
      </c>
      <c r="T422" s="148">
        <f t="shared" si="195"/>
        <v>0</v>
      </c>
      <c r="U422" s="148">
        <f t="shared" si="195"/>
        <v>0</v>
      </c>
      <c r="V422" s="149">
        <f t="shared" si="195"/>
        <v>0</v>
      </c>
      <c r="W422" s="133" t="str">
        <f t="shared" ref="W422:W429" si="196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437" t="s">
        <v>217</v>
      </c>
      <c r="C423" s="126" t="s">
        <v>179</v>
      </c>
      <c r="D423" s="108">
        <v>5.03</v>
      </c>
      <c r="E423" s="108"/>
      <c r="F423" s="127">
        <v>42712</v>
      </c>
      <c r="G423" s="128">
        <f>72+67+43+72+28+72+66+80+72+28</f>
        <v>600</v>
      </c>
      <c r="H423" s="445">
        <f t="shared" ref="H423:H456" si="197">D423*G423</f>
        <v>3018</v>
      </c>
      <c r="I423" s="129">
        <f>8.5*2+9.5*2+10+10</f>
        <v>56</v>
      </c>
      <c r="J423" s="130">
        <f t="array" ref="J423">IF(ISERROR(G423/I423),"",G423/I423)</f>
        <v>10.714285714285714</v>
      </c>
      <c r="K423" s="131">
        <f t="array" ref="K423">IF(ISERROR(G423/L423),"",G423/L423)</f>
        <v>68.181818181818173</v>
      </c>
      <c r="L423" s="129">
        <v>8.8000000000000007</v>
      </c>
      <c r="M423" s="109">
        <f t="shared" ref="M423:M430" si="198">IF(ISERROR(I423-K423),"",I423-K423)</f>
        <v>-12.181818181818173</v>
      </c>
      <c r="N423" s="130">
        <f t="shared" ref="N423:N430" si="199">SUM(O423:U423)</f>
        <v>0</v>
      </c>
      <c r="O423" s="436"/>
      <c r="P423" s="436"/>
      <c r="Q423" s="436"/>
      <c r="R423" s="436"/>
      <c r="S423" s="436"/>
      <c r="T423" s="436"/>
      <c r="U423" s="436"/>
      <c r="V423" s="132">
        <f t="shared" ref="V423:V429" si="200">SUM(X423:AA423)</f>
        <v>0</v>
      </c>
      <c r="W423" s="133">
        <f t="shared" si="196"/>
        <v>0</v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37" t="s">
        <v>217</v>
      </c>
      <c r="C424" s="126" t="s">
        <v>186</v>
      </c>
      <c r="D424" s="108">
        <v>5.03</v>
      </c>
      <c r="E424" s="108"/>
      <c r="F424" s="127"/>
      <c r="G424" s="128"/>
      <c r="H424" s="445">
        <f t="shared" si="197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8"/>
        <v>0</v>
      </c>
      <c r="N424" s="130">
        <f t="shared" si="199"/>
        <v>0</v>
      </c>
      <c r="O424" s="436"/>
      <c r="P424" s="436"/>
      <c r="Q424" s="436"/>
      <c r="R424" s="436"/>
      <c r="S424" s="436"/>
      <c r="T424" s="436"/>
      <c r="U424" s="436"/>
      <c r="V424" s="132">
        <f t="shared" si="200"/>
        <v>0</v>
      </c>
      <c r="W424" s="133" t="str">
        <f t="shared" si="196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37" t="s">
        <v>217</v>
      </c>
      <c r="C425" s="126" t="s">
        <v>204</v>
      </c>
      <c r="D425" s="108">
        <v>5.03</v>
      </c>
      <c r="E425" s="108"/>
      <c r="F425" s="127"/>
      <c r="G425" s="128"/>
      <c r="H425" s="445">
        <f t="shared" si="197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8"/>
        <v>0</v>
      </c>
      <c r="N425" s="130">
        <f t="shared" si="199"/>
        <v>0</v>
      </c>
      <c r="O425" s="436"/>
      <c r="P425" s="436"/>
      <c r="Q425" s="436"/>
      <c r="R425" s="436"/>
      <c r="S425" s="436"/>
      <c r="T425" s="436"/>
      <c r="U425" s="436"/>
      <c r="V425" s="132">
        <f t="shared" si="200"/>
        <v>0</v>
      </c>
      <c r="W425" s="133" t="str">
        <f t="shared" si="196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v>67</v>
      </c>
      <c r="H426" s="445">
        <f t="shared" si="197"/>
        <v>337.01</v>
      </c>
      <c r="I426" s="129">
        <f>4+4</f>
        <v>8</v>
      </c>
      <c r="J426" s="130">
        <f t="array" ref="J426">IF(ISERROR(G426/I426),"",G426/I426)</f>
        <v>8.375</v>
      </c>
      <c r="K426" s="131">
        <f t="array" ref="K426">IF(ISERROR(G426/L426),"",G426/L426)</f>
        <v>7.204301075268817</v>
      </c>
      <c r="L426" s="129">
        <v>9.3000000000000007</v>
      </c>
      <c r="M426" s="109">
        <f t="shared" si="198"/>
        <v>0.79569892473118298</v>
      </c>
      <c r="N426" s="130">
        <f t="shared" si="199"/>
        <v>0</v>
      </c>
      <c r="O426" s="436"/>
      <c r="P426" s="436"/>
      <c r="Q426" s="436"/>
      <c r="R426" s="436"/>
      <c r="S426" s="436"/>
      <c r="T426" s="436"/>
      <c r="U426" s="436"/>
      <c r="V426" s="132">
        <f t="shared" si="200"/>
        <v>0</v>
      </c>
      <c r="W426" s="133">
        <f t="shared" si="196"/>
        <v>0</v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>
        <v>42707</v>
      </c>
      <c r="G427" s="128">
        <v>103</v>
      </c>
      <c r="H427" s="445">
        <f t="shared" si="197"/>
        <v>518.09</v>
      </c>
      <c r="I427" s="129">
        <f>8.5</f>
        <v>8.5</v>
      </c>
      <c r="J427" s="130">
        <f t="array" ref="J427">IF(ISERROR(G427/I427),"",G427/I427)</f>
        <v>12.117647058823529</v>
      </c>
      <c r="K427" s="131">
        <f t="array" ref="K427">IF(ISERROR(G427/L427),"",G427/L427)</f>
        <v>11.0752688172043</v>
      </c>
      <c r="L427" s="129">
        <v>9.3000000000000007</v>
      </c>
      <c r="M427" s="109">
        <f t="shared" si="198"/>
        <v>-2.5752688172043001</v>
      </c>
      <c r="N427" s="130">
        <f t="shared" si="199"/>
        <v>0</v>
      </c>
      <c r="O427" s="436"/>
      <c r="P427" s="436"/>
      <c r="Q427" s="436"/>
      <c r="R427" s="436"/>
      <c r="S427" s="436"/>
      <c r="T427" s="436"/>
      <c r="U427" s="436"/>
      <c r="V427" s="132">
        <f t="shared" si="200"/>
        <v>0</v>
      </c>
      <c r="W427" s="133">
        <f t="shared" si="196"/>
        <v>0</v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42711</v>
      </c>
      <c r="G428" s="128">
        <v>77</v>
      </c>
      <c r="H428" s="445">
        <f t="shared" si="197"/>
        <v>387.31</v>
      </c>
      <c r="I428" s="129">
        <f>4+4</f>
        <v>8</v>
      </c>
      <c r="J428" s="130">
        <f t="array" ref="J428">IF(ISERROR(G428/I428),"",G428/I428)</f>
        <v>9.625</v>
      </c>
      <c r="K428" s="131">
        <f t="array" ref="K428">IF(ISERROR(G428/L428),"",G428/L428)</f>
        <v>8.279569892473118</v>
      </c>
      <c r="L428" s="129">
        <v>9.3000000000000007</v>
      </c>
      <c r="M428" s="109">
        <f t="shared" si="198"/>
        <v>-0.27956989247311803</v>
      </c>
      <c r="N428" s="130">
        <f t="shared" si="199"/>
        <v>0</v>
      </c>
      <c r="O428" s="436"/>
      <c r="P428" s="436"/>
      <c r="Q428" s="436"/>
      <c r="R428" s="436"/>
      <c r="S428" s="436"/>
      <c r="T428" s="436"/>
      <c r="U428" s="436"/>
      <c r="V428" s="132">
        <f t="shared" si="200"/>
        <v>0</v>
      </c>
      <c r="W428" s="133">
        <f t="shared" si="196"/>
        <v>0</v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45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8"/>
        <v>0</v>
      </c>
      <c r="N429" s="130">
        <f t="shared" si="199"/>
        <v>0</v>
      </c>
      <c r="O429" s="436"/>
      <c r="P429" s="436"/>
      <c r="Q429" s="436"/>
      <c r="R429" s="436"/>
      <c r="S429" s="436"/>
      <c r="T429" s="436"/>
      <c r="U429" s="436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45">
        <f t="shared" si="197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8"/>
        <v>0</v>
      </c>
      <c r="N430" s="130">
        <f t="shared" si="199"/>
        <v>0</v>
      </c>
      <c r="O430" s="436"/>
      <c r="P430" s="436"/>
      <c r="Q430" s="436"/>
      <c r="R430" s="436"/>
      <c r="S430" s="436"/>
      <c r="T430" s="436"/>
      <c r="U430" s="436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4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36"/>
      <c r="P431" s="436"/>
      <c r="Q431" s="436"/>
      <c r="R431" s="436"/>
      <c r="S431" s="436"/>
      <c r="T431" s="436"/>
      <c r="U431" s="436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4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36"/>
      <c r="P432" s="436"/>
      <c r="Q432" s="436"/>
      <c r="R432" s="436"/>
      <c r="S432" s="436"/>
      <c r="T432" s="436"/>
      <c r="U432" s="436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4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36"/>
      <c r="P433" s="436"/>
      <c r="Q433" s="436"/>
      <c r="R433" s="436"/>
      <c r="S433" s="436"/>
      <c r="T433" s="436"/>
      <c r="U433" s="436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4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36"/>
      <c r="P434" s="436"/>
      <c r="Q434" s="436"/>
      <c r="R434" s="436"/>
      <c r="S434" s="436"/>
      <c r="T434" s="436"/>
      <c r="U434" s="436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45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1">IF(ISERROR(I435-K435),"",I435-K435)</f>
        <v>0</v>
      </c>
      <c r="N435" s="130">
        <f t="shared" ref="N435:N450" si="202">SUM(O435:U435)</f>
        <v>0</v>
      </c>
      <c r="O435" s="436"/>
      <c r="P435" s="436"/>
      <c r="Q435" s="436"/>
      <c r="R435" s="436"/>
      <c r="S435" s="436"/>
      <c r="T435" s="436"/>
      <c r="U435" s="436"/>
      <c r="V435" s="132">
        <f t="shared" ref="V435:V438" si="203">SUM(X435:AA435)</f>
        <v>0</v>
      </c>
      <c r="W435" s="133" t="str">
        <f t="shared" ref="W435:W442" si="204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45">
        <f t="shared" si="197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1"/>
        <v/>
      </c>
      <c r="N436" s="130">
        <f t="shared" si="202"/>
        <v>0</v>
      </c>
      <c r="O436" s="436"/>
      <c r="P436" s="436"/>
      <c r="Q436" s="436"/>
      <c r="R436" s="436"/>
      <c r="S436" s="436"/>
      <c r="T436" s="436"/>
      <c r="U436" s="436"/>
      <c r="V436" s="132">
        <f t="shared" si="203"/>
        <v>0</v>
      </c>
      <c r="W436" s="133" t="str">
        <f t="shared" si="204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45">
        <f t="shared" si="197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1"/>
        <v/>
      </c>
      <c r="N437" s="130">
        <f t="shared" si="202"/>
        <v>0</v>
      </c>
      <c r="O437" s="436"/>
      <c r="P437" s="436"/>
      <c r="Q437" s="436"/>
      <c r="R437" s="436"/>
      <c r="S437" s="436"/>
      <c r="T437" s="436"/>
      <c r="U437" s="436"/>
      <c r="V437" s="132">
        <f t="shared" si="203"/>
        <v>0</v>
      </c>
      <c r="W437" s="133" t="str">
        <f t="shared" si="204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45">
        <f t="shared" si="197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1"/>
        <v/>
      </c>
      <c r="N438" s="130">
        <f t="shared" si="202"/>
        <v>0</v>
      </c>
      <c r="O438" s="436"/>
      <c r="P438" s="436"/>
      <c r="Q438" s="436"/>
      <c r="R438" s="436"/>
      <c r="S438" s="436"/>
      <c r="T438" s="436"/>
      <c r="U438" s="436"/>
      <c r="V438" s="132">
        <f t="shared" si="203"/>
        <v>0</v>
      </c>
      <c r="W438" s="133" t="str">
        <f t="shared" si="204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37" t="s">
        <v>222</v>
      </c>
      <c r="C439" s="126" t="s">
        <v>181</v>
      </c>
      <c r="D439" s="108">
        <v>9.36</v>
      </c>
      <c r="E439" s="108"/>
      <c r="F439" s="127"/>
      <c r="G439" s="128"/>
      <c r="H439" s="44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1"/>
        <v>0</v>
      </c>
      <c r="N439" s="130">
        <f t="shared" si="202"/>
        <v>0</v>
      </c>
      <c r="O439" s="436"/>
      <c r="P439" s="436"/>
      <c r="Q439" s="436"/>
      <c r="R439" s="436"/>
      <c r="S439" s="436"/>
      <c r="T439" s="436"/>
      <c r="U439" s="436"/>
      <c r="V439" s="132">
        <f t="shared" ref="V439:V442" si="205">SUM(X439:AA439)</f>
        <v>0</v>
      </c>
      <c r="W439" s="133" t="str">
        <f t="shared" si="204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37" t="s">
        <v>222</v>
      </c>
      <c r="C440" s="126" t="s">
        <v>179</v>
      </c>
      <c r="D440" s="108">
        <v>9.36</v>
      </c>
      <c r="E440" s="108"/>
      <c r="F440" s="127"/>
      <c r="G440" s="128"/>
      <c r="H440" s="44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1"/>
        <v>0</v>
      </c>
      <c r="N440" s="130">
        <f t="shared" si="202"/>
        <v>0</v>
      </c>
      <c r="O440" s="436"/>
      <c r="P440" s="436"/>
      <c r="Q440" s="436"/>
      <c r="R440" s="436"/>
      <c r="S440" s="436"/>
      <c r="T440" s="436"/>
      <c r="U440" s="436"/>
      <c r="V440" s="132">
        <f t="shared" si="205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37" t="s">
        <v>222</v>
      </c>
      <c r="C441" s="126" t="s">
        <v>221</v>
      </c>
      <c r="D441" s="108">
        <v>9.36</v>
      </c>
      <c r="E441" s="108"/>
      <c r="F441" s="127"/>
      <c r="G441" s="128"/>
      <c r="H441" s="44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1"/>
        <v>0</v>
      </c>
      <c r="N441" s="130">
        <f t="shared" si="202"/>
        <v>0</v>
      </c>
      <c r="O441" s="436"/>
      <c r="P441" s="436"/>
      <c r="Q441" s="436"/>
      <c r="R441" s="436"/>
      <c r="S441" s="436"/>
      <c r="T441" s="436"/>
      <c r="U441" s="436"/>
      <c r="V441" s="132">
        <f t="shared" si="205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37" t="s">
        <v>222</v>
      </c>
      <c r="C442" s="126" t="s">
        <v>186</v>
      </c>
      <c r="D442" s="108">
        <v>9.36</v>
      </c>
      <c r="E442" s="108"/>
      <c r="F442" s="127"/>
      <c r="G442" s="128"/>
      <c r="H442" s="445">
        <f t="shared" si="197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1"/>
        <v>0</v>
      </c>
      <c r="N442" s="130">
        <f t="shared" si="202"/>
        <v>0</v>
      </c>
      <c r="O442" s="436"/>
      <c r="P442" s="436"/>
      <c r="Q442" s="436"/>
      <c r="R442" s="436"/>
      <c r="S442" s="436"/>
      <c r="T442" s="436"/>
      <c r="U442" s="436"/>
      <c r="V442" s="132">
        <f t="shared" si="205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37" t="s">
        <v>393</v>
      </c>
      <c r="C443" s="187" t="s">
        <v>395</v>
      </c>
      <c r="D443" s="108">
        <v>5</v>
      </c>
      <c r="E443" s="108"/>
      <c r="F443" s="127"/>
      <c r="G443" s="128"/>
      <c r="H443" s="445">
        <f t="shared" si="197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1"/>
        <v>0</v>
      </c>
      <c r="N443" s="130">
        <f t="shared" si="202"/>
        <v>0</v>
      </c>
      <c r="O443" s="436"/>
      <c r="P443" s="436"/>
      <c r="Q443" s="436"/>
      <c r="R443" s="436"/>
      <c r="S443" s="436"/>
      <c r="T443" s="436"/>
      <c r="U443" s="436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37" t="s">
        <v>393</v>
      </c>
      <c r="C444" s="187" t="s">
        <v>402</v>
      </c>
      <c r="D444" s="108">
        <v>5</v>
      </c>
      <c r="E444" s="108"/>
      <c r="F444" s="127"/>
      <c r="G444" s="128"/>
      <c r="H444" s="445">
        <f t="shared" si="197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1"/>
        <v>0</v>
      </c>
      <c r="N444" s="130">
        <f t="shared" si="202"/>
        <v>0</v>
      </c>
      <c r="O444" s="436"/>
      <c r="P444" s="436"/>
      <c r="Q444" s="436"/>
      <c r="R444" s="436"/>
      <c r="S444" s="436"/>
      <c r="T444" s="436"/>
      <c r="U444" s="436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37" t="s">
        <v>404</v>
      </c>
      <c r="C445" s="187" t="s">
        <v>405</v>
      </c>
      <c r="D445" s="108">
        <v>5</v>
      </c>
      <c r="E445" s="108"/>
      <c r="F445" s="127"/>
      <c r="G445" s="128"/>
      <c r="H445" s="445">
        <f t="shared" si="197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1"/>
        <v>0</v>
      </c>
      <c r="N445" s="130">
        <f t="shared" si="202"/>
        <v>0</v>
      </c>
      <c r="O445" s="436"/>
      <c r="P445" s="436"/>
      <c r="Q445" s="436"/>
      <c r="R445" s="436"/>
      <c r="S445" s="436"/>
      <c r="T445" s="436"/>
      <c r="U445" s="436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37" t="s">
        <v>342</v>
      </c>
      <c r="C446" s="187" t="s">
        <v>372</v>
      </c>
      <c r="D446" s="108">
        <v>5</v>
      </c>
      <c r="E446" s="108"/>
      <c r="F446" s="127"/>
      <c r="G446" s="128"/>
      <c r="H446" s="445">
        <f t="shared" si="197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1"/>
        <v>0</v>
      </c>
      <c r="N446" s="130">
        <f t="shared" si="202"/>
        <v>0</v>
      </c>
      <c r="O446" s="436"/>
      <c r="P446" s="436"/>
      <c r="Q446" s="436"/>
      <c r="R446" s="436"/>
      <c r="S446" s="436"/>
      <c r="T446" s="436"/>
      <c r="U446" s="436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37" t="s">
        <v>343</v>
      </c>
      <c r="C447" s="126" t="s">
        <v>345</v>
      </c>
      <c r="D447" s="108">
        <v>5</v>
      </c>
      <c r="E447" s="108"/>
      <c r="F447" s="127"/>
      <c r="G447" s="128"/>
      <c r="H447" s="445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6"/>
      <c r="P447" s="436"/>
      <c r="Q447" s="436"/>
      <c r="R447" s="436"/>
      <c r="S447" s="436"/>
      <c r="T447" s="436"/>
      <c r="U447" s="436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37" t="s">
        <v>343</v>
      </c>
      <c r="C448" s="126" t="s">
        <v>347</v>
      </c>
      <c r="D448" s="108">
        <v>5</v>
      </c>
      <c r="E448" s="108"/>
      <c r="F448" s="127"/>
      <c r="G448" s="128"/>
      <c r="H448" s="445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6"/>
      <c r="P448" s="436"/>
      <c r="Q448" s="436"/>
      <c r="R448" s="436"/>
      <c r="S448" s="436"/>
      <c r="T448" s="436"/>
      <c r="U448" s="436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45">
        <f t="shared" si="197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1"/>
        <v>0</v>
      </c>
      <c r="N449" s="130">
        <f t="shared" si="202"/>
        <v>0</v>
      </c>
      <c r="O449" s="436"/>
      <c r="P449" s="436"/>
      <c r="Q449" s="436"/>
      <c r="R449" s="436"/>
      <c r="S449" s="436"/>
      <c r="T449" s="436"/>
      <c r="U449" s="436"/>
      <c r="V449" s="132">
        <f t="shared" ref="V449:V450" si="206">SUM(X449:AA449)</f>
        <v>0</v>
      </c>
      <c r="W449" s="133" t="str">
        <f t="shared" ref="W449:W450" si="207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45">
        <f t="shared" si="197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1"/>
        <v>0</v>
      </c>
      <c r="N450" s="130">
        <f t="shared" si="202"/>
        <v>0</v>
      </c>
      <c r="O450" s="436"/>
      <c r="P450" s="436"/>
      <c r="Q450" s="436"/>
      <c r="R450" s="436"/>
      <c r="S450" s="436"/>
      <c r="T450" s="436"/>
      <c r="U450" s="436"/>
      <c r="V450" s="132">
        <f t="shared" si="206"/>
        <v>0</v>
      </c>
      <c r="W450" s="133" t="str">
        <f t="shared" si="207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4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1"/>
        <v>0</v>
      </c>
      <c r="N451" s="130"/>
      <c r="O451" s="436"/>
      <c r="P451" s="436"/>
      <c r="Q451" s="436"/>
      <c r="R451" s="436"/>
      <c r="S451" s="436"/>
      <c r="T451" s="436"/>
      <c r="U451" s="43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4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1"/>
        <v>0</v>
      </c>
      <c r="N452" s="130"/>
      <c r="O452" s="436"/>
      <c r="P452" s="436"/>
      <c r="Q452" s="436"/>
      <c r="R452" s="436"/>
      <c r="S452" s="436"/>
      <c r="T452" s="436"/>
      <c r="U452" s="43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4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1"/>
        <v>0</v>
      </c>
      <c r="N453" s="130"/>
      <c r="O453" s="436"/>
      <c r="P453" s="436"/>
      <c r="Q453" s="436"/>
      <c r="R453" s="436"/>
      <c r="S453" s="436"/>
      <c r="T453" s="436"/>
      <c r="U453" s="43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45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1"/>
        <v>0</v>
      </c>
      <c r="N454" s="130">
        <f t="shared" ref="N454:N456" si="208">SUM(O454:U454)</f>
        <v>0</v>
      </c>
      <c r="O454" s="436"/>
      <c r="P454" s="436"/>
      <c r="Q454" s="436"/>
      <c r="R454" s="436"/>
      <c r="S454" s="436"/>
      <c r="T454" s="436"/>
      <c r="U454" s="436"/>
      <c r="V454" s="132">
        <f t="shared" ref="V454:V456" si="209">SUM(X454:AA454)</f>
        <v>0</v>
      </c>
      <c r="W454" s="133" t="str">
        <f t="shared" ref="W454:W478" si="210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4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1"/>
        <v>0</v>
      </c>
      <c r="N455" s="130">
        <f t="shared" si="208"/>
        <v>0</v>
      </c>
      <c r="O455" s="436"/>
      <c r="P455" s="436"/>
      <c r="Q455" s="436"/>
      <c r="R455" s="436"/>
      <c r="S455" s="436"/>
      <c r="T455" s="436"/>
      <c r="U455" s="436"/>
      <c r="V455" s="132">
        <f t="shared" si="209"/>
        <v>0</v>
      </c>
      <c r="W455" s="133" t="str">
        <f t="shared" si="210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45">
        <f t="shared" si="197"/>
        <v>0</v>
      </c>
      <c r="I456" s="129"/>
      <c r="J456" s="130" t="str">
        <f t="array" ref="J456">IF(ISERROR(G456/I456),"",G456/I456)</f>
        <v/>
      </c>
      <c r="K456" s="445">
        <f t="array" ref="K456">IF(ISERROR(G456/L456),"",G456/L456)</f>
        <v>0</v>
      </c>
      <c r="L456" s="129">
        <v>9</v>
      </c>
      <c r="M456" s="109">
        <f t="shared" si="201"/>
        <v>0</v>
      </c>
      <c r="N456" s="130">
        <f t="shared" si="208"/>
        <v>0</v>
      </c>
      <c r="O456" s="436"/>
      <c r="P456" s="436"/>
      <c r="Q456" s="436"/>
      <c r="R456" s="436"/>
      <c r="S456" s="436"/>
      <c r="T456" s="436"/>
      <c r="U456" s="436"/>
      <c r="V456" s="132">
        <f t="shared" si="209"/>
        <v>0</v>
      </c>
      <c r="W456" s="133" t="str">
        <f t="shared" si="210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443" t="s">
        <v>202</v>
      </c>
      <c r="D457" s="143"/>
      <c r="E457" s="143"/>
      <c r="F457" s="144"/>
      <c r="G457" s="145">
        <f>SUM(G423:G456)</f>
        <v>847</v>
      </c>
      <c r="H457" s="146">
        <f>SUM(H423:H456)</f>
        <v>4260.4100000000008</v>
      </c>
      <c r="I457" s="146">
        <f>SUM(I423:I456)</f>
        <v>80.5</v>
      </c>
      <c r="J457" s="130">
        <f t="array" ref="J457">IF(ISERROR(G457/I457),"",G457/I457)</f>
        <v>10.521739130434783</v>
      </c>
      <c r="K457" s="146">
        <f>SUM(K423:K456)</f>
        <v>94.740957966764412</v>
      </c>
      <c r="L457" s="147"/>
      <c r="M457" s="150">
        <f t="shared" ref="M457:V457" si="211">SUM(M423:M456)</f>
        <v>-14.240957966764407</v>
      </c>
      <c r="N457" s="146">
        <f t="shared" si="211"/>
        <v>0</v>
      </c>
      <c r="O457" s="148">
        <f t="shared" si="211"/>
        <v>0</v>
      </c>
      <c r="P457" s="148">
        <f t="shared" si="211"/>
        <v>0</v>
      </c>
      <c r="Q457" s="148">
        <f t="shared" si="211"/>
        <v>0</v>
      </c>
      <c r="R457" s="148">
        <f t="shared" si="211"/>
        <v>0</v>
      </c>
      <c r="S457" s="148">
        <f t="shared" si="211"/>
        <v>0</v>
      </c>
      <c r="T457" s="148">
        <f t="shared" si="211"/>
        <v>0</v>
      </c>
      <c r="U457" s="148">
        <f t="shared" si="211"/>
        <v>0</v>
      </c>
      <c r="V457" s="149">
        <f t="shared" si="211"/>
        <v>0</v>
      </c>
      <c r="W457" s="133">
        <f t="shared" si="210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45">
        <f t="shared" ref="H458:H472" si="212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3">IF(ISERROR(I458-K458),"",I458-K458)</f>
        <v>0</v>
      </c>
      <c r="N458" s="130">
        <f t="shared" ref="N458:N472" si="214">SUM(O458:U458)</f>
        <v>0</v>
      </c>
      <c r="O458" s="436"/>
      <c r="P458" s="436"/>
      <c r="Q458" s="436"/>
      <c r="R458" s="436"/>
      <c r="S458" s="436"/>
      <c r="T458" s="436"/>
      <c r="U458" s="436"/>
      <c r="V458" s="132">
        <f t="shared" ref="V458:V472" si="215">SUM(X458:AA458)</f>
        <v>0</v>
      </c>
      <c r="W458" s="133" t="str">
        <f t="shared" si="210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45">
        <f t="shared" si="21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3"/>
        <v>0</v>
      </c>
      <c r="N459" s="130">
        <f t="shared" si="214"/>
        <v>0</v>
      </c>
      <c r="O459" s="436"/>
      <c r="P459" s="436"/>
      <c r="Q459" s="436"/>
      <c r="R459" s="436"/>
      <c r="S459" s="436"/>
      <c r="T459" s="436"/>
      <c r="U459" s="436"/>
      <c r="V459" s="132">
        <f t="shared" si="215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45">
        <f t="shared" si="212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3"/>
        <v>0</v>
      </c>
      <c r="N460" s="130">
        <f t="shared" si="214"/>
        <v>0</v>
      </c>
      <c r="O460" s="436"/>
      <c r="P460" s="436"/>
      <c r="Q460" s="436"/>
      <c r="R460" s="436"/>
      <c r="S460" s="436"/>
      <c r="T460" s="436"/>
      <c r="U460" s="436"/>
      <c r="V460" s="132">
        <f t="shared" si="215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45">
        <f t="shared" si="212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3"/>
        <v>0</v>
      </c>
      <c r="N461" s="130">
        <f t="shared" si="214"/>
        <v>0</v>
      </c>
      <c r="O461" s="436"/>
      <c r="P461" s="436"/>
      <c r="Q461" s="436"/>
      <c r="R461" s="436"/>
      <c r="S461" s="436"/>
      <c r="T461" s="436"/>
      <c r="U461" s="436"/>
      <c r="V461" s="132">
        <f t="shared" si="215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41" t="s">
        <v>203</v>
      </c>
      <c r="D462" s="108">
        <v>5.03</v>
      </c>
      <c r="E462" s="108"/>
      <c r="F462" s="127"/>
      <c r="G462" s="128"/>
      <c r="H462" s="445">
        <f t="shared" si="212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3"/>
        <v>0</v>
      </c>
      <c r="N462" s="130">
        <f t="shared" si="214"/>
        <v>0</v>
      </c>
      <c r="O462" s="436"/>
      <c r="P462" s="436"/>
      <c r="Q462" s="436"/>
      <c r="R462" s="436"/>
      <c r="S462" s="436"/>
      <c r="T462" s="436"/>
      <c r="U462" s="436"/>
      <c r="V462" s="132">
        <f t="shared" si="215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45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3"/>
        <v>0</v>
      </c>
      <c r="N463" s="130">
        <f t="shared" si="214"/>
        <v>0</v>
      </c>
      <c r="O463" s="436"/>
      <c r="P463" s="436"/>
      <c r="Q463" s="436"/>
      <c r="R463" s="436"/>
      <c r="S463" s="436"/>
      <c r="T463" s="436"/>
      <c r="U463" s="436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45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3"/>
        <v>0</v>
      </c>
      <c r="N464" s="130">
        <f t="shared" si="214"/>
        <v>0</v>
      </c>
      <c r="O464" s="436"/>
      <c r="P464" s="436"/>
      <c r="Q464" s="436"/>
      <c r="R464" s="436"/>
      <c r="S464" s="436"/>
      <c r="T464" s="436"/>
      <c r="U464" s="436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41" t="s">
        <v>228</v>
      </c>
      <c r="D465" s="108">
        <v>5.03</v>
      </c>
      <c r="E465" s="108"/>
      <c r="F465" s="127"/>
      <c r="G465" s="128"/>
      <c r="H465" s="44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6"/>
      <c r="P465" s="436"/>
      <c r="Q465" s="436"/>
      <c r="R465" s="436"/>
      <c r="S465" s="436"/>
      <c r="T465" s="436"/>
      <c r="U465" s="43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41" t="s">
        <v>212</v>
      </c>
      <c r="D466" s="108">
        <v>5.03</v>
      </c>
      <c r="E466" s="108"/>
      <c r="F466" s="127"/>
      <c r="G466" s="128"/>
      <c r="H466" s="445">
        <f t="shared" si="212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3"/>
        <v/>
      </c>
      <c r="N466" s="130">
        <f t="shared" si="214"/>
        <v>0</v>
      </c>
      <c r="O466" s="436"/>
      <c r="P466" s="436"/>
      <c r="Q466" s="436"/>
      <c r="R466" s="436"/>
      <c r="S466" s="436"/>
      <c r="T466" s="436"/>
      <c r="U466" s="43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41" t="s">
        <v>203</v>
      </c>
      <c r="D467" s="108">
        <v>5.03</v>
      </c>
      <c r="E467" s="108"/>
      <c r="F467" s="127"/>
      <c r="G467" s="128"/>
      <c r="H467" s="445">
        <f t="shared" si="212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3"/>
        <v/>
      </c>
      <c r="N467" s="130">
        <f t="shared" si="214"/>
        <v>0</v>
      </c>
      <c r="O467" s="436"/>
      <c r="P467" s="436"/>
      <c r="Q467" s="436"/>
      <c r="R467" s="436"/>
      <c r="S467" s="436"/>
      <c r="T467" s="436"/>
      <c r="U467" s="43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41" t="s">
        <v>186</v>
      </c>
      <c r="D468" s="108">
        <v>5.03</v>
      </c>
      <c r="E468" s="108"/>
      <c r="F468" s="127"/>
      <c r="G468" s="128"/>
      <c r="H468" s="445">
        <f t="shared" si="212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3"/>
        <v/>
      </c>
      <c r="N468" s="130">
        <f t="shared" si="214"/>
        <v>0</v>
      </c>
      <c r="O468" s="436"/>
      <c r="P468" s="436"/>
      <c r="Q468" s="436"/>
      <c r="R468" s="436"/>
      <c r="S468" s="436"/>
      <c r="T468" s="436"/>
      <c r="U468" s="43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41" t="s">
        <v>228</v>
      </c>
      <c r="D469" s="108">
        <v>5.03</v>
      </c>
      <c r="E469" s="108"/>
      <c r="F469" s="127"/>
      <c r="G469" s="128"/>
      <c r="H469" s="445">
        <f t="shared" si="212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3"/>
        <v/>
      </c>
      <c r="N469" s="130">
        <f t="shared" si="214"/>
        <v>0</v>
      </c>
      <c r="O469" s="436"/>
      <c r="P469" s="436"/>
      <c r="Q469" s="436"/>
      <c r="R469" s="436"/>
      <c r="S469" s="436"/>
      <c r="T469" s="436"/>
      <c r="U469" s="43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41" t="s">
        <v>199</v>
      </c>
      <c r="D470" s="108">
        <v>5.03</v>
      </c>
      <c r="E470" s="108"/>
      <c r="F470" s="127"/>
      <c r="G470" s="128"/>
      <c r="H470" s="445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6"/>
      <c r="P470" s="436"/>
      <c r="Q470" s="436"/>
      <c r="R470" s="436"/>
      <c r="S470" s="436"/>
      <c r="T470" s="436"/>
      <c r="U470" s="43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4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3"/>
        <v>0</v>
      </c>
      <c r="N471" s="130">
        <f t="shared" si="214"/>
        <v>0</v>
      </c>
      <c r="O471" s="436"/>
      <c r="P471" s="436"/>
      <c r="Q471" s="436"/>
      <c r="R471" s="436"/>
      <c r="S471" s="436"/>
      <c r="T471" s="436"/>
      <c r="U471" s="43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45">
        <f t="shared" si="212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3"/>
        <v>0</v>
      </c>
      <c r="N472" s="130">
        <f t="shared" si="214"/>
        <v>0</v>
      </c>
      <c r="O472" s="436"/>
      <c r="P472" s="436"/>
      <c r="Q472" s="436"/>
      <c r="R472" s="436"/>
      <c r="S472" s="436"/>
      <c r="T472" s="436"/>
      <c r="U472" s="43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443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10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45">
        <f t="shared" ref="H474:H480" si="216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7">IF(ISERROR(I474-K474),"",I474-K474)</f>
        <v>0</v>
      </c>
      <c r="N474" s="130">
        <f t="shared" ref="N474:N478" si="218">SUM(O474:U474)</f>
        <v>0</v>
      </c>
      <c r="O474" s="436"/>
      <c r="P474" s="436"/>
      <c r="Q474" s="436"/>
      <c r="R474" s="436"/>
      <c r="S474" s="436"/>
      <c r="T474" s="436"/>
      <c r="U474" s="436"/>
      <c r="V474" s="132">
        <f t="shared" ref="V474:V478" si="219">SUM(X474:AA474)</f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45">
        <f t="shared" si="216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7"/>
        <v>0</v>
      </c>
      <c r="N475" s="130">
        <f t="shared" si="218"/>
        <v>0</v>
      </c>
      <c r="O475" s="436"/>
      <c r="P475" s="436"/>
      <c r="Q475" s="436"/>
      <c r="R475" s="436"/>
      <c r="S475" s="436"/>
      <c r="T475" s="436"/>
      <c r="U475" s="436"/>
      <c r="V475" s="132">
        <f t="shared" si="219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45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7"/>
        <v>0</v>
      </c>
      <c r="N476" s="130">
        <f t="shared" si="218"/>
        <v>0</v>
      </c>
      <c r="O476" s="436"/>
      <c r="P476" s="436"/>
      <c r="Q476" s="436"/>
      <c r="R476" s="436"/>
      <c r="S476" s="436"/>
      <c r="T476" s="436"/>
      <c r="U476" s="436"/>
      <c r="V476" s="132">
        <f t="shared" si="219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45">
        <f t="shared" si="216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7"/>
        <v>0</v>
      </c>
      <c r="N477" s="130">
        <f t="shared" si="218"/>
        <v>0</v>
      </c>
      <c r="O477" s="436"/>
      <c r="P477" s="436"/>
      <c r="Q477" s="436"/>
      <c r="R477" s="436"/>
      <c r="S477" s="436"/>
      <c r="T477" s="436"/>
      <c r="U477" s="436"/>
      <c r="V477" s="132">
        <f t="shared" si="219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45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7"/>
        <v>0</v>
      </c>
      <c r="N478" s="130">
        <f t="shared" si="218"/>
        <v>0</v>
      </c>
      <c r="O478" s="436"/>
      <c r="P478" s="436"/>
      <c r="Q478" s="436"/>
      <c r="R478" s="436"/>
      <c r="S478" s="436"/>
      <c r="T478" s="436"/>
      <c r="U478" s="436"/>
      <c r="V478" s="132">
        <f t="shared" si="219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45">
        <f t="shared" si="216"/>
        <v>0</v>
      </c>
      <c r="I479" s="129"/>
      <c r="J479" s="130"/>
      <c r="K479" s="131"/>
      <c r="L479" s="129"/>
      <c r="M479" s="109"/>
      <c r="N479" s="130"/>
      <c r="O479" s="436"/>
      <c r="P479" s="436"/>
      <c r="Q479" s="436"/>
      <c r="R479" s="436"/>
      <c r="S479" s="436"/>
      <c r="T479" s="436"/>
      <c r="U479" s="436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45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20">IF(ISERROR(I480-K480),"",I480-K480)</f>
        <v>0</v>
      </c>
      <c r="N480" s="130">
        <f t="shared" ref="N480" si="221">SUM(O480:U480)</f>
        <v>0</v>
      </c>
      <c r="O480" s="436"/>
      <c r="P480" s="436"/>
      <c r="Q480" s="436"/>
      <c r="R480" s="436"/>
      <c r="S480" s="436"/>
      <c r="T480" s="436"/>
      <c r="U480" s="436"/>
      <c r="V480" s="132">
        <f t="shared" ref="V480" si="222">SUM(X480:AA480)</f>
        <v>0</v>
      </c>
      <c r="W480" s="133" t="str">
        <f t="shared" ref="W480:W485" si="223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443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3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35"/>
      <c r="D482" s="108">
        <v>3.65</v>
      </c>
      <c r="E482" s="108"/>
      <c r="F482" s="153"/>
      <c r="G482" s="128"/>
      <c r="H482" s="445">
        <f t="shared" ref="H482:H496" si="224">D482*G482</f>
        <v>0</v>
      </c>
      <c r="I482" s="129"/>
      <c r="J482" s="130" t="str">
        <f t="array" ref="J482">IF(ISERROR(G482/I482),"",G482/I482)</f>
        <v/>
      </c>
      <c r="K482" s="445">
        <f t="array" ref="K482">IF(ISERROR(G482/L482),"",G482/L482)</f>
        <v>0</v>
      </c>
      <c r="L482" s="129">
        <v>5</v>
      </c>
      <c r="M482" s="109">
        <f t="shared" ref="M482:M485" si="225">IF(ISERROR(I482-K482),"",I482-K482)</f>
        <v>0</v>
      </c>
      <c r="N482" s="130">
        <f t="shared" ref="N482:N485" si="226">SUM(O482:U482)</f>
        <v>0</v>
      </c>
      <c r="O482" s="436"/>
      <c r="P482" s="436"/>
      <c r="Q482" s="436"/>
      <c r="R482" s="436"/>
      <c r="S482" s="436"/>
      <c r="T482" s="436"/>
      <c r="U482" s="436"/>
      <c r="V482" s="132">
        <f t="shared" ref="V482:V485" si="227">SUM(X482:AA482)</f>
        <v>0</v>
      </c>
      <c r="W482" s="133" t="str">
        <f t="shared" si="223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35"/>
      <c r="D483" s="108">
        <v>6.58</v>
      </c>
      <c r="E483" s="108"/>
      <c r="F483" s="127"/>
      <c r="G483" s="128"/>
      <c r="H483" s="445">
        <f t="shared" si="22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5"/>
        <v>0</v>
      </c>
      <c r="N483" s="130">
        <f t="shared" si="226"/>
        <v>0</v>
      </c>
      <c r="O483" s="436"/>
      <c r="P483" s="436"/>
      <c r="Q483" s="436"/>
      <c r="R483" s="436"/>
      <c r="S483" s="436"/>
      <c r="T483" s="436"/>
      <c r="U483" s="436"/>
      <c r="V483" s="132">
        <f t="shared" si="227"/>
        <v>0</v>
      </c>
      <c r="W483" s="133" t="str">
        <f t="shared" si="223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35"/>
      <c r="D484" s="108">
        <v>7.8</v>
      </c>
      <c r="E484" s="108"/>
      <c r="F484" s="127"/>
      <c r="G484" s="128"/>
      <c r="H484" s="445">
        <f t="shared" si="22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5"/>
        <v>0</v>
      </c>
      <c r="N484" s="130">
        <f t="shared" si="226"/>
        <v>0</v>
      </c>
      <c r="O484" s="436"/>
      <c r="P484" s="436"/>
      <c r="Q484" s="436"/>
      <c r="R484" s="436"/>
      <c r="S484" s="436"/>
      <c r="T484" s="436"/>
      <c r="U484" s="436"/>
      <c r="V484" s="132">
        <f t="shared" si="227"/>
        <v>0</v>
      </c>
      <c r="W484" s="133" t="str">
        <f t="shared" si="223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35"/>
      <c r="D485" s="108">
        <v>4.4000000000000004</v>
      </c>
      <c r="E485" s="108"/>
      <c r="F485" s="127"/>
      <c r="G485" s="128"/>
      <c r="H485" s="445">
        <f t="shared" si="224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5"/>
        <v>0</v>
      </c>
      <c r="N485" s="130">
        <f t="shared" si="226"/>
        <v>0</v>
      </c>
      <c r="O485" s="436"/>
      <c r="P485" s="436"/>
      <c r="Q485" s="436"/>
      <c r="R485" s="436"/>
      <c r="S485" s="436"/>
      <c r="T485" s="436"/>
      <c r="U485" s="436"/>
      <c r="V485" s="132">
        <f t="shared" si="227"/>
        <v>0</v>
      </c>
      <c r="W485" s="133" t="str">
        <f t="shared" si="223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45">
        <f t="shared" si="224"/>
        <v>0</v>
      </c>
      <c r="I486" s="129"/>
      <c r="J486" s="130"/>
      <c r="K486" s="131"/>
      <c r="L486" s="129"/>
      <c r="M486" s="109"/>
      <c r="N486" s="130"/>
      <c r="O486" s="436"/>
      <c r="P486" s="436"/>
      <c r="Q486" s="436"/>
      <c r="R486" s="436"/>
      <c r="S486" s="436"/>
      <c r="T486" s="436"/>
      <c r="U486" s="43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35"/>
      <c r="D487" s="108"/>
      <c r="E487" s="108"/>
      <c r="F487" s="127"/>
      <c r="G487" s="128"/>
      <c r="H487" s="445">
        <f t="shared" si="224"/>
        <v>0</v>
      </c>
      <c r="I487" s="129"/>
      <c r="J487" s="130"/>
      <c r="K487" s="131"/>
      <c r="L487" s="129">
        <v>6</v>
      </c>
      <c r="M487" s="109"/>
      <c r="N487" s="130"/>
      <c r="O487" s="436"/>
      <c r="P487" s="436"/>
      <c r="Q487" s="436"/>
      <c r="R487" s="436"/>
      <c r="S487" s="436"/>
      <c r="T487" s="436"/>
      <c r="U487" s="43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35" t="s">
        <v>239</v>
      </c>
      <c r="C488" s="435" t="s">
        <v>179</v>
      </c>
      <c r="D488" s="108">
        <v>6.04</v>
      </c>
      <c r="E488" s="108"/>
      <c r="F488" s="127"/>
      <c r="G488" s="128"/>
      <c r="H488" s="445">
        <f t="shared" si="224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8">IF(ISERROR(I488-K488),"",I488-K488)</f>
        <v>0</v>
      </c>
      <c r="N488" s="130">
        <f t="shared" ref="N488:N489" si="229">SUM(O488:U488)</f>
        <v>0</v>
      </c>
      <c r="O488" s="436"/>
      <c r="P488" s="436"/>
      <c r="Q488" s="436"/>
      <c r="R488" s="436"/>
      <c r="S488" s="436"/>
      <c r="T488" s="436"/>
      <c r="U488" s="436"/>
      <c r="V488" s="132">
        <f t="shared" ref="V488:V489" si="230">SUM(X488:AA488)</f>
        <v>0</v>
      </c>
      <c r="W488" s="133" t="str">
        <f t="shared" ref="W488:W489" si="231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35" t="s">
        <v>239</v>
      </c>
      <c r="C489" s="435" t="s">
        <v>186</v>
      </c>
      <c r="D489" s="108">
        <v>6.04</v>
      </c>
      <c r="E489" s="108"/>
      <c r="F489" s="127"/>
      <c r="G489" s="128"/>
      <c r="H489" s="445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8"/>
        <v>0</v>
      </c>
      <c r="N489" s="130">
        <f t="shared" si="229"/>
        <v>0</v>
      </c>
      <c r="O489" s="436"/>
      <c r="P489" s="436"/>
      <c r="Q489" s="436"/>
      <c r="R489" s="436"/>
      <c r="S489" s="436"/>
      <c r="T489" s="436"/>
      <c r="U489" s="436"/>
      <c r="V489" s="132">
        <f t="shared" si="230"/>
        <v>0</v>
      </c>
      <c r="W489" s="133" t="str">
        <f t="shared" si="231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35" t="s">
        <v>443</v>
      </c>
      <c r="C490" s="435" t="s">
        <v>179</v>
      </c>
      <c r="D490" s="108"/>
      <c r="E490" s="108"/>
      <c r="F490" s="127"/>
      <c r="G490" s="128"/>
      <c r="H490" s="445">
        <f t="shared" si="224"/>
        <v>0</v>
      </c>
      <c r="I490" s="129"/>
      <c r="J490" s="130"/>
      <c r="K490" s="131"/>
      <c r="L490" s="129"/>
      <c r="M490" s="109"/>
      <c r="N490" s="130"/>
      <c r="O490" s="436"/>
      <c r="P490" s="436"/>
      <c r="Q490" s="436"/>
      <c r="R490" s="436"/>
      <c r="S490" s="436"/>
      <c r="T490" s="436"/>
      <c r="U490" s="436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35" t="s">
        <v>443</v>
      </c>
      <c r="C491" s="435" t="s">
        <v>186</v>
      </c>
      <c r="D491" s="108"/>
      <c r="E491" s="108"/>
      <c r="F491" s="127"/>
      <c r="G491" s="128"/>
      <c r="H491" s="445">
        <f t="shared" si="224"/>
        <v>0</v>
      </c>
      <c r="I491" s="129"/>
      <c r="J491" s="130"/>
      <c r="K491" s="131"/>
      <c r="L491" s="129"/>
      <c r="M491" s="109"/>
      <c r="N491" s="130"/>
      <c r="O491" s="436"/>
      <c r="P491" s="436"/>
      <c r="Q491" s="436"/>
      <c r="R491" s="436"/>
      <c r="S491" s="436"/>
      <c r="T491" s="436"/>
      <c r="U491" s="436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37" t="s">
        <v>240</v>
      </c>
      <c r="C492" s="126"/>
      <c r="D492" s="108">
        <v>7.3</v>
      </c>
      <c r="E492" s="108"/>
      <c r="F492" s="127"/>
      <c r="G492" s="128"/>
      <c r="H492" s="44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2">IF(ISERROR(I492-K492),"",I492-K492)</f>
        <v>0</v>
      </c>
      <c r="N492" s="130">
        <f t="shared" ref="N492" si="233">SUM(O492:U492)</f>
        <v>0</v>
      </c>
      <c r="O492" s="436"/>
      <c r="P492" s="436"/>
      <c r="Q492" s="436"/>
      <c r="R492" s="436"/>
      <c r="S492" s="436"/>
      <c r="T492" s="436"/>
      <c r="U492" s="436"/>
      <c r="V492" s="132">
        <f t="shared" ref="V492" si="234">SUM(X492:AA492)</f>
        <v>0</v>
      </c>
      <c r="W492" s="133" t="str">
        <f t="shared" ref="W492" si="235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37" t="s">
        <v>241</v>
      </c>
      <c r="C493" s="126"/>
      <c r="D493" s="108">
        <f>78*120/1000</f>
        <v>9.36</v>
      </c>
      <c r="E493" s="108"/>
      <c r="F493" s="127"/>
      <c r="G493" s="128"/>
      <c r="H493" s="445">
        <f t="shared" si="224"/>
        <v>0</v>
      </c>
      <c r="I493" s="129"/>
      <c r="J493" s="130"/>
      <c r="K493" s="131"/>
      <c r="L493" s="129"/>
      <c r="M493" s="109"/>
      <c r="N493" s="130"/>
      <c r="O493" s="436"/>
      <c r="P493" s="436"/>
      <c r="Q493" s="436"/>
      <c r="R493" s="436"/>
      <c r="S493" s="436"/>
      <c r="T493" s="436"/>
      <c r="U493" s="436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37" t="s">
        <v>242</v>
      </c>
      <c r="C494" s="126"/>
      <c r="D494" s="108">
        <v>4.5</v>
      </c>
      <c r="E494" s="108"/>
      <c r="F494" s="127"/>
      <c r="G494" s="128"/>
      <c r="H494" s="445">
        <f t="shared" si="224"/>
        <v>0</v>
      </c>
      <c r="I494" s="129"/>
      <c r="J494" s="130"/>
      <c r="K494" s="131"/>
      <c r="L494" s="129"/>
      <c r="M494" s="109"/>
      <c r="N494" s="130"/>
      <c r="O494" s="436"/>
      <c r="P494" s="436"/>
      <c r="Q494" s="436"/>
      <c r="R494" s="436"/>
      <c r="S494" s="436"/>
      <c r="T494" s="436"/>
      <c r="U494" s="436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37" t="s">
        <v>243</v>
      </c>
      <c r="C495" s="126"/>
      <c r="D495" s="108">
        <v>4.5</v>
      </c>
      <c r="E495" s="108"/>
      <c r="F495" s="127"/>
      <c r="G495" s="128"/>
      <c r="H495" s="445">
        <f t="shared" si="224"/>
        <v>0</v>
      </c>
      <c r="I495" s="129"/>
      <c r="J495" s="130"/>
      <c r="K495" s="131"/>
      <c r="L495" s="129"/>
      <c r="M495" s="109"/>
      <c r="N495" s="130"/>
      <c r="O495" s="436"/>
      <c r="P495" s="436"/>
      <c r="Q495" s="436"/>
      <c r="R495" s="436"/>
      <c r="S495" s="436"/>
      <c r="T495" s="436"/>
      <c r="U495" s="43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37"/>
      <c r="C496" s="126"/>
      <c r="D496" s="108"/>
      <c r="E496" s="108"/>
      <c r="F496" s="127"/>
      <c r="G496" s="128"/>
      <c r="H496" s="445">
        <f t="shared" si="224"/>
        <v>0</v>
      </c>
      <c r="I496" s="129"/>
      <c r="J496" s="130"/>
      <c r="K496" s="131"/>
      <c r="L496" s="129"/>
      <c r="M496" s="109"/>
      <c r="N496" s="130"/>
      <c r="O496" s="436"/>
      <c r="P496" s="436"/>
      <c r="Q496" s="436"/>
      <c r="R496" s="436"/>
      <c r="S496" s="436"/>
      <c r="T496" s="436"/>
      <c r="U496" s="43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443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6">SUM(M482:M492)</f>
        <v>0</v>
      </c>
      <c r="N497" s="146">
        <f t="shared" si="236"/>
        <v>0</v>
      </c>
      <c r="O497" s="148">
        <f t="shared" si="236"/>
        <v>0</v>
      </c>
      <c r="P497" s="148">
        <f t="shared" si="236"/>
        <v>0</v>
      </c>
      <c r="Q497" s="148">
        <f t="shared" si="236"/>
        <v>0</v>
      </c>
      <c r="R497" s="148">
        <f t="shared" si="236"/>
        <v>0</v>
      </c>
      <c r="S497" s="148">
        <f t="shared" si="236"/>
        <v>0</v>
      </c>
      <c r="T497" s="148">
        <f t="shared" si="236"/>
        <v>0</v>
      </c>
      <c r="U497" s="148">
        <f t="shared" si="236"/>
        <v>0</v>
      </c>
      <c r="V497" s="149">
        <f t="shared" si="236"/>
        <v>0</v>
      </c>
      <c r="W497" s="133">
        <f t="shared" si="236"/>
        <v>0</v>
      </c>
      <c r="X497" s="149">
        <f t="shared" si="236"/>
        <v>0</v>
      </c>
      <c r="Y497" s="149">
        <f t="shared" si="236"/>
        <v>0</v>
      </c>
      <c r="Z497" s="149">
        <f t="shared" si="236"/>
        <v>0</v>
      </c>
      <c r="AA497" s="149">
        <f t="shared" si="236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847</v>
      </c>
      <c r="H498" s="154">
        <f>SUM(H364,H422,H457,H473,H481,H497)</f>
        <v>4260.4100000000008</v>
      </c>
      <c r="I498" s="154">
        <f>SUM(I364,I422,I457,I473,I481,I497)</f>
        <v>80.5</v>
      </c>
      <c r="J498" s="155">
        <f t="array" ref="J498">IF(ISERROR(G498/I498),"",G498/I498)</f>
        <v>10.521739130434783</v>
      </c>
      <c r="K498" s="154">
        <f>SUM(K364,K422,K457,K473,K481,K497)</f>
        <v>94.740957966764412</v>
      </c>
      <c r="L498" s="155">
        <f>IF(ISERROR(G498/K498),"",G498/K498)</f>
        <v>8.9401671481634342</v>
      </c>
      <c r="M498" s="154">
        <f t="shared" ref="M498:V498" si="237">SUM(M364,M422,M457,M473,M481,M497)</f>
        <v>-14.240957966764407</v>
      </c>
      <c r="N498" s="154">
        <f t="shared" si="237"/>
        <v>0</v>
      </c>
      <c r="O498" s="154">
        <f t="shared" si="237"/>
        <v>0</v>
      </c>
      <c r="P498" s="154">
        <f t="shared" si="237"/>
        <v>0</v>
      </c>
      <c r="Q498" s="154">
        <f t="shared" si="237"/>
        <v>0</v>
      </c>
      <c r="R498" s="154">
        <f t="shared" si="237"/>
        <v>0</v>
      </c>
      <c r="S498" s="154">
        <f t="shared" si="237"/>
        <v>0</v>
      </c>
      <c r="T498" s="154">
        <f t="shared" si="237"/>
        <v>0</v>
      </c>
      <c r="U498" s="154">
        <f t="shared" si="237"/>
        <v>0</v>
      </c>
      <c r="V498" s="154">
        <f t="shared" si="237"/>
        <v>0</v>
      </c>
      <c r="W498" s="156">
        <f t="shared" ref="W498" si="238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442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442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442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442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442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442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442">
        <f>G498</f>
        <v>847</v>
      </c>
      <c r="C505" s="472" t="s">
        <v>269</v>
      </c>
      <c r="D505" s="471"/>
      <c r="E505" s="462">
        <f>H498</f>
        <v>4260.4100000000008</v>
      </c>
      <c r="F505" s="462"/>
      <c r="G505" s="462" t="s">
        <v>270</v>
      </c>
      <c r="H505" s="462"/>
      <c r="I505" s="490">
        <f>L498</f>
        <v>8.9401671481634342</v>
      </c>
      <c r="J505" s="490"/>
      <c r="K505" s="492" t="s">
        <v>271</v>
      </c>
      <c r="L505" s="492"/>
      <c r="M505" s="490">
        <f>J498</f>
        <v>10.521739130434783</v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442">
        <f>I498+C504</f>
        <v>81.5</v>
      </c>
      <c r="C506" s="469" t="s">
        <v>251</v>
      </c>
      <c r="D506" s="470"/>
      <c r="E506" s="487">
        <f>K498+I504</f>
        <v>105.74095796676441</v>
      </c>
      <c r="F506" s="487"/>
      <c r="G506" s="462" t="s">
        <v>274</v>
      </c>
      <c r="H506" s="462"/>
      <c r="I506" s="490">
        <f>B506-E506</f>
        <v>-24.240957966764412</v>
      </c>
      <c r="J506" s="490"/>
      <c r="K506" s="492" t="s">
        <v>275</v>
      </c>
      <c r="L506" s="492"/>
      <c r="M506" s="493">
        <f>IF(ISERROR(I506/E506),"",I506/E506)</f>
        <v>-0.22924851857672426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442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>
        <f t="array" ref="M507">IF(ISERROR(I507/B505),"",I507/B505)</f>
        <v>0</v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444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3864</v>
      </c>
      <c r="D510" s="485"/>
      <c r="E510" s="475" t="s">
        <v>269</v>
      </c>
      <c r="F510" s="475"/>
      <c r="G510" s="487">
        <f>SUM(E168,E336,E505)</f>
        <v>19671.5</v>
      </c>
      <c r="H510" s="487"/>
      <c r="I510" s="462" t="s">
        <v>270</v>
      </c>
      <c r="J510" s="475"/>
      <c r="K510" s="484">
        <f>IF(ISERROR(C510/G511),"",C510/G511)</f>
        <v>7.4449978968251473</v>
      </c>
      <c r="L510" s="485"/>
      <c r="M510" s="462" t="s">
        <v>271</v>
      </c>
      <c r="N510" s="462"/>
      <c r="O510" s="463">
        <f t="array" ref="O510">IF(ISERROR(C510/C511),"",C510/C511)</f>
        <v>10.415094339622641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371</v>
      </c>
      <c r="D511" s="485"/>
      <c r="E511" s="462" t="s">
        <v>251</v>
      </c>
      <c r="F511" s="462"/>
      <c r="G511" s="487">
        <f>SUM(E169,E337,E506)</f>
        <v>519.00619094167484</v>
      </c>
      <c r="H511" s="487"/>
      <c r="I511" s="469" t="s">
        <v>274</v>
      </c>
      <c r="J511" s="470"/>
      <c r="K511" s="472">
        <f>C511-G511</f>
        <v>-148.00619094167484</v>
      </c>
      <c r="L511" s="471"/>
      <c r="M511" s="472" t="s">
        <v>275</v>
      </c>
      <c r="N511" s="471"/>
      <c r="O511" s="476">
        <f>IF(ISERROR(K511/C511),"",K511/C511)</f>
        <v>-0.39893852005842279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44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0</v>
      </c>
      <c r="D515" s="470"/>
      <c r="E515" s="465">
        <f>IF(ISERROR(C515/C521),"",C515/C521)</f>
        <v>0</v>
      </c>
      <c r="F515" s="466"/>
      <c r="G515" s="480"/>
      <c r="H515" s="481"/>
      <c r="I515" s="467" t="s">
        <v>301</v>
      </c>
      <c r="J515" s="473"/>
      <c r="K515" s="472">
        <f t="shared" ref="K515:K520" si="239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40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0</v>
      </c>
      <c r="D516" s="470"/>
      <c r="E516" s="465">
        <f>IF(ISERROR(C516/C521),"",C516/C521)</f>
        <v>0</v>
      </c>
      <c r="F516" s="466"/>
      <c r="G516" s="480"/>
      <c r="H516" s="481"/>
      <c r="I516" s="467" t="s">
        <v>302</v>
      </c>
      <c r="J516" s="473"/>
      <c r="K516" s="472">
        <f t="shared" si="239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40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3724</v>
      </c>
      <c r="D517" s="470"/>
      <c r="E517" s="465">
        <f>IF(ISERROR(C517/C521),"",C517/C521)</f>
        <v>0.96376811594202894</v>
      </c>
      <c r="F517" s="466"/>
      <c r="G517" s="480"/>
      <c r="H517" s="481"/>
      <c r="I517" s="467" t="s">
        <v>303</v>
      </c>
      <c r="J517" s="473"/>
      <c r="K517" s="472">
        <f t="shared" si="239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40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0</v>
      </c>
      <c r="D518" s="470"/>
      <c r="E518" s="465">
        <f>IF(ISERROR(C518/C521),"",C518/C521)</f>
        <v>0</v>
      </c>
      <c r="F518" s="466"/>
      <c r="G518" s="480"/>
      <c r="H518" s="481"/>
      <c r="I518" s="467" t="s">
        <v>304</v>
      </c>
      <c r="J518" s="473"/>
      <c r="K518" s="472">
        <f t="shared" si="239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40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>
        <f>IF(ISERROR(C519/C521),"",C519/C521)</f>
        <v>0</v>
      </c>
      <c r="F519" s="466"/>
      <c r="G519" s="480"/>
      <c r="H519" s="481"/>
      <c r="I519" s="467" t="s">
        <v>306</v>
      </c>
      <c r="J519" s="473"/>
      <c r="K519" s="472">
        <f t="shared" si="239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40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140</v>
      </c>
      <c r="D520" s="470"/>
      <c r="E520" s="465">
        <f>IF(ISERROR(C520/C521),"",C520/C521)</f>
        <v>3.6231884057971016E-2</v>
      </c>
      <c r="F520" s="466"/>
      <c r="G520" s="480"/>
      <c r="H520" s="481"/>
      <c r="I520" s="467" t="s">
        <v>307</v>
      </c>
      <c r="J520" s="473"/>
      <c r="K520" s="472">
        <f t="shared" si="239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40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3864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435" t="s">
        <v>309</v>
      </c>
      <c r="D523" s="435" t="s">
        <v>310</v>
      </c>
      <c r="E523" s="435" t="s">
        <v>311</v>
      </c>
      <c r="F523" s="435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36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45" t="s">
        <v>322</v>
      </c>
      <c r="Q523" s="129" t="s">
        <v>323</v>
      </c>
      <c r="R523" s="109" t="s">
        <v>324</v>
      </c>
      <c r="S523" s="435" t="s">
        <v>325</v>
      </c>
      <c r="T523" s="435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33</v>
      </c>
      <c r="D524" s="106">
        <f>+'8'!D524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38">
        <f t="array" ref="S524">IF(ISERROR(Q524/J524),"",Q524/J524)</f>
        <v>1</v>
      </c>
      <c r="T524" s="438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06">
        <f>+'8'!D525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38">
        <f t="array" ref="S525">IF(ISERROR(Q525/J525),"",Q525/J525)</f>
        <v>1</v>
      </c>
      <c r="T525" s="438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06">
        <f>+'8'!D526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38">
        <f t="array" ref="S526">IF(ISERROR(Q526/J526),"",Q526/J526)</f>
        <v>1</v>
      </c>
      <c r="T526" s="438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73</v>
      </c>
      <c r="D527" s="112">
        <f t="shared" ref="D527:N527" si="241">SUM(D524:D526)</f>
        <v>73</v>
      </c>
      <c r="E527" s="112">
        <f t="shared" si="241"/>
        <v>0</v>
      </c>
      <c r="F527" s="112">
        <f t="shared" si="241"/>
        <v>0</v>
      </c>
      <c r="G527" s="113">
        <f t="shared" si="241"/>
        <v>0</v>
      </c>
      <c r="H527" s="112">
        <f t="shared" si="241"/>
        <v>0</v>
      </c>
      <c r="I527" s="112">
        <f t="shared" si="241"/>
        <v>0</v>
      </c>
      <c r="J527" s="112">
        <f t="shared" si="241"/>
        <v>73</v>
      </c>
      <c r="K527" s="112">
        <f t="shared" si="241"/>
        <v>0</v>
      </c>
      <c r="L527" s="112">
        <f t="shared" si="241"/>
        <v>0</v>
      </c>
      <c r="M527" s="112">
        <f t="shared" si="241"/>
        <v>0</v>
      </c>
      <c r="N527" s="112">
        <f t="shared" si="241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28" activePane="bottomRight" state="frozen"/>
      <selection activeCell="M322" sqref="M322"/>
      <selection pane="topRight" activeCell="M322" sqref="M322"/>
      <selection pane="bottomLeft" activeCell="M322" sqref="M322"/>
      <selection pane="bottomRight" activeCell="I457" sqref="I45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457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446" t="s">
        <v>178</v>
      </c>
      <c r="C7" s="126" t="s">
        <v>179</v>
      </c>
      <c r="D7" s="108">
        <v>5.03</v>
      </c>
      <c r="E7" s="108"/>
      <c r="F7" s="127"/>
      <c r="G7" s="128"/>
      <c r="H7" s="44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5"/>
      <c r="P7" s="455"/>
      <c r="Q7" s="455"/>
      <c r="R7" s="455"/>
      <c r="S7" s="455"/>
      <c r="T7" s="455"/>
      <c r="U7" s="45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55"/>
      <c r="Q8" s="455"/>
      <c r="R8" s="455"/>
      <c r="S8" s="455"/>
      <c r="T8" s="455"/>
      <c r="U8" s="45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5"/>
      <c r="P9" s="455"/>
      <c r="Q9" s="455"/>
      <c r="R9" s="455"/>
      <c r="S9" s="455"/>
      <c r="T9" s="455"/>
      <c r="U9" s="45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5"/>
      <c r="P10" s="455"/>
      <c r="Q10" s="455"/>
      <c r="R10" s="455"/>
      <c r="S10" s="455"/>
      <c r="T10" s="455"/>
      <c r="U10" s="45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5"/>
      <c r="P11" s="455"/>
      <c r="Q11" s="455"/>
      <c r="R11" s="455"/>
      <c r="S11" s="455"/>
      <c r="T11" s="455"/>
      <c r="U11" s="45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5"/>
      <c r="P12" s="455"/>
      <c r="Q12" s="455"/>
      <c r="R12" s="455"/>
      <c r="S12" s="455"/>
      <c r="T12" s="455"/>
      <c r="U12" s="45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5"/>
      <c r="P13" s="455"/>
      <c r="Q13" s="455"/>
      <c r="R13" s="455"/>
      <c r="S13" s="455"/>
      <c r="T13" s="455"/>
      <c r="U13" s="45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5"/>
      <c r="P14" s="455"/>
      <c r="Q14" s="455"/>
      <c r="R14" s="455"/>
      <c r="S14" s="455"/>
      <c r="T14" s="455"/>
      <c r="U14" s="45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7">
        <f t="shared" si="0"/>
        <v>0</v>
      </c>
      <c r="I15" s="44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5"/>
      <c r="P15" s="455"/>
      <c r="Q15" s="455"/>
      <c r="R15" s="455"/>
      <c r="S15" s="455"/>
      <c r="T15" s="455"/>
      <c r="U15" s="45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42714</v>
      </c>
      <c r="G16" s="128">
        <f>100+54</f>
        <v>154</v>
      </c>
      <c r="H16" s="447">
        <f t="shared" si="0"/>
        <v>776.16</v>
      </c>
      <c r="I16" s="447">
        <f>5*3</f>
        <v>15</v>
      </c>
      <c r="J16" s="130">
        <f t="array" ref="J16">IF(ISERROR(G16/I16),"",G16/I16)</f>
        <v>10.266666666666667</v>
      </c>
      <c r="K16" s="131">
        <f t="array" ref="K16">IF(ISERROR(G16/L16),"",G16/L16)</f>
        <v>9.0588235294117645</v>
      </c>
      <c r="L16" s="129">
        <v>17</v>
      </c>
      <c r="M16" s="109">
        <f t="shared" si="1"/>
        <v>5.9411764705882355</v>
      </c>
      <c r="N16" s="130">
        <f t="shared" si="4"/>
        <v>0</v>
      </c>
      <c r="O16" s="455"/>
      <c r="P16" s="455"/>
      <c r="Q16" s="455"/>
      <c r="R16" s="455"/>
      <c r="S16" s="455"/>
      <c r="T16" s="455"/>
      <c r="U16" s="455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42714</v>
      </c>
      <c r="G17" s="128">
        <f>100+97</f>
        <v>197</v>
      </c>
      <c r="H17" s="447">
        <f t="shared" si="0"/>
        <v>990.91000000000008</v>
      </c>
      <c r="I17" s="129">
        <f>4*5</f>
        <v>20</v>
      </c>
      <c r="J17" s="130">
        <f t="array" ref="J17">IF(ISERROR(G17/I17),"",G17/I17)</f>
        <v>9.85</v>
      </c>
      <c r="K17" s="131">
        <f t="array" ref="K17">IF(ISERROR(G17/L17),"",G17/L17)</f>
        <v>11.588235294117647</v>
      </c>
      <c r="L17" s="129">
        <v>17</v>
      </c>
      <c r="M17" s="109">
        <f t="shared" si="1"/>
        <v>8.4117647058823533</v>
      </c>
      <c r="N17" s="130">
        <f t="shared" si="4"/>
        <v>0</v>
      </c>
      <c r="O17" s="455"/>
      <c r="P17" s="455"/>
      <c r="Q17" s="455"/>
      <c r="R17" s="455"/>
      <c r="S17" s="455"/>
      <c r="T17" s="455"/>
      <c r="U17" s="455"/>
      <c r="V17" s="132"/>
      <c r="W17" s="133"/>
      <c r="X17" s="132"/>
      <c r="Y17" s="132"/>
      <c r="Z17" s="132"/>
      <c r="AA17" s="132"/>
    </row>
    <row r="18" spans="1:27" ht="20.10000000000000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42714</v>
      </c>
      <c r="G18" s="128">
        <f>97+100</f>
        <v>197</v>
      </c>
      <c r="H18" s="447">
        <f t="shared" si="0"/>
        <v>990.91000000000008</v>
      </c>
      <c r="I18" s="129">
        <f>3*5</f>
        <v>15</v>
      </c>
      <c r="J18" s="130">
        <f t="array" ref="J18">IF(ISERROR(G18/I18),"",G18/I18)</f>
        <v>13.133333333333333</v>
      </c>
      <c r="K18" s="131">
        <f t="array" ref="K18">IF(ISERROR(G18/L18),"",G18/L18)</f>
        <v>11.588235294117647</v>
      </c>
      <c r="L18" s="129">
        <v>17</v>
      </c>
      <c r="M18" s="109">
        <f t="shared" si="1"/>
        <v>3.4117647058823533</v>
      </c>
      <c r="N18" s="130">
        <f t="shared" si="4"/>
        <v>0</v>
      </c>
      <c r="O18" s="455"/>
      <c r="P18" s="455"/>
      <c r="Q18" s="455"/>
      <c r="R18" s="455"/>
      <c r="S18" s="455"/>
      <c r="T18" s="455"/>
      <c r="U18" s="455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55"/>
      <c r="P19" s="455"/>
      <c r="Q19" s="455"/>
      <c r="R19" s="455"/>
      <c r="S19" s="455"/>
      <c r="T19" s="455"/>
      <c r="U19" s="455"/>
      <c r="V19" s="132">
        <f t="shared" ref="V19:V21" si="5">SUM(X19:AA19)</f>
        <v>0</v>
      </c>
      <c r="W19" s="448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5"/>
      <c r="P20" s="455"/>
      <c r="Q20" s="455"/>
      <c r="R20" s="455"/>
      <c r="S20" s="455"/>
      <c r="T20" s="455"/>
      <c r="U20" s="45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5"/>
      <c r="P21" s="455"/>
      <c r="Q21" s="455"/>
      <c r="R21" s="455"/>
      <c r="S21" s="455"/>
      <c r="T21" s="455"/>
      <c r="U21" s="45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53" t="s">
        <v>190</v>
      </c>
      <c r="D22" s="108">
        <v>4.8</v>
      </c>
      <c r="E22" s="108"/>
      <c r="F22" s="127"/>
      <c r="G22" s="128"/>
      <c r="H22" s="44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5"/>
      <c r="P22" s="455"/>
      <c r="Q22" s="455"/>
      <c r="R22" s="455"/>
      <c r="S22" s="455"/>
      <c r="T22" s="455"/>
      <c r="U22" s="45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53" t="s">
        <v>187</v>
      </c>
      <c r="D23" s="108">
        <v>4.8</v>
      </c>
      <c r="E23" s="108"/>
      <c r="F23" s="127"/>
      <c r="G23" s="128"/>
      <c r="H23" s="44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5"/>
      <c r="P23" s="455"/>
      <c r="Q23" s="455"/>
      <c r="R23" s="455"/>
      <c r="S23" s="455"/>
      <c r="T23" s="455"/>
      <c r="U23" s="45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53" t="s">
        <v>179</v>
      </c>
      <c r="D24" s="108">
        <v>4.8</v>
      </c>
      <c r="E24" s="108"/>
      <c r="F24" s="127"/>
      <c r="G24" s="128"/>
      <c r="H24" s="44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5"/>
      <c r="P24" s="455"/>
      <c r="Q24" s="455"/>
      <c r="R24" s="455"/>
      <c r="S24" s="455"/>
      <c r="T24" s="455"/>
      <c r="U24" s="45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53" t="s">
        <v>199</v>
      </c>
      <c r="D25" s="108">
        <v>4.8</v>
      </c>
      <c r="E25" s="108"/>
      <c r="F25" s="127"/>
      <c r="G25" s="128"/>
      <c r="H25" s="44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5"/>
      <c r="P25" s="455"/>
      <c r="Q25" s="455"/>
      <c r="R25" s="455"/>
      <c r="S25" s="455"/>
      <c r="T25" s="455"/>
      <c r="U25" s="45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5"/>
      <c r="P26" s="455"/>
      <c r="Q26" s="455"/>
      <c r="R26" s="455"/>
      <c r="S26" s="455"/>
      <c r="T26" s="455"/>
      <c r="U26" s="45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5"/>
      <c r="P27" s="455"/>
      <c r="Q27" s="455"/>
      <c r="R27" s="455"/>
      <c r="S27" s="455"/>
      <c r="T27" s="455"/>
      <c r="U27" s="45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96" t="s">
        <v>201</v>
      </c>
      <c r="B28" s="497"/>
      <c r="C28" s="456" t="s">
        <v>202</v>
      </c>
      <c r="D28" s="143"/>
      <c r="E28" s="143"/>
      <c r="F28" s="144"/>
      <c r="G28" s="145">
        <f>SUM(G7:G27)</f>
        <v>548</v>
      </c>
      <c r="H28" s="146">
        <f>SUM(H7:H27)</f>
        <v>2757.9800000000005</v>
      </c>
      <c r="I28" s="146">
        <f>SUM(I7:I27)</f>
        <v>50</v>
      </c>
      <c r="J28" s="130">
        <f t="array" ref="J28">IF(ISERROR(G28/I28),"",G28/I28)</f>
        <v>10.96</v>
      </c>
      <c r="K28" s="146">
        <f>SUM(K7:K27)</f>
        <v>32.235294117647058</v>
      </c>
      <c r="L28" s="147"/>
      <c r="M28" s="146">
        <f t="shared" ref="M28:V28" si="10">SUM(M7:M27)</f>
        <v>17.764705882352942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46" t="s">
        <v>206</v>
      </c>
      <c r="C29" s="126" t="s">
        <v>199</v>
      </c>
      <c r="D29" s="108">
        <v>5.03</v>
      </c>
      <c r="E29" s="108"/>
      <c r="F29" s="127"/>
      <c r="G29" s="128"/>
      <c r="H29" s="44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1"/>
      <c r="P29" s="451"/>
      <c r="Q29" s="451"/>
      <c r="R29" s="451"/>
      <c r="S29" s="451"/>
      <c r="T29" s="451"/>
      <c r="U29" s="45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46" t="s">
        <v>425</v>
      </c>
      <c r="C30" s="187" t="s">
        <v>432</v>
      </c>
      <c r="D30" s="108">
        <v>5.03</v>
      </c>
      <c r="E30" s="108"/>
      <c r="F30" s="127"/>
      <c r="G30" s="128"/>
      <c r="H30" s="44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51"/>
      <c r="P30" s="451"/>
      <c r="Q30" s="451"/>
      <c r="R30" s="451"/>
      <c r="S30" s="451"/>
      <c r="T30" s="451"/>
      <c r="U30" s="45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46" t="s">
        <v>206</v>
      </c>
      <c r="C31" s="126" t="s">
        <v>186</v>
      </c>
      <c r="D31" s="108">
        <v>5.03</v>
      </c>
      <c r="E31" s="108"/>
      <c r="F31" s="127"/>
      <c r="G31" s="128"/>
      <c r="H31" s="44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51"/>
      <c r="P31" s="451"/>
      <c r="Q31" s="451"/>
      <c r="R31" s="451"/>
      <c r="S31" s="451"/>
      <c r="T31" s="451"/>
      <c r="U31" s="45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46" t="s">
        <v>206</v>
      </c>
      <c r="C32" s="126" t="s">
        <v>203</v>
      </c>
      <c r="D32" s="108">
        <v>5.03</v>
      </c>
      <c r="E32" s="108"/>
      <c r="F32" s="127"/>
      <c r="G32" s="128"/>
      <c r="H32" s="44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1"/>
      <c r="P32" s="451"/>
      <c r="Q32" s="451"/>
      <c r="R32" s="451"/>
      <c r="S32" s="451"/>
      <c r="T32" s="451"/>
      <c r="U32" s="45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46" t="s">
        <v>206</v>
      </c>
      <c r="C33" s="126" t="s">
        <v>207</v>
      </c>
      <c r="D33" s="108">
        <v>5.03</v>
      </c>
      <c r="E33" s="108"/>
      <c r="F33" s="127"/>
      <c r="G33" s="128"/>
      <c r="H33" s="44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51"/>
      <c r="P33" s="451"/>
      <c r="Q33" s="451"/>
      <c r="R33" s="451"/>
      <c r="S33" s="451"/>
      <c r="T33" s="451"/>
      <c r="U33" s="45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46" t="s">
        <v>414</v>
      </c>
      <c r="C34" s="187" t="s">
        <v>415</v>
      </c>
      <c r="D34" s="108">
        <v>5.03</v>
      </c>
      <c r="E34" s="108"/>
      <c r="F34" s="127"/>
      <c r="G34" s="128"/>
      <c r="H34" s="447">
        <f t="shared" si="11"/>
        <v>0</v>
      </c>
      <c r="I34" s="129"/>
      <c r="J34" s="130"/>
      <c r="K34" s="131"/>
      <c r="L34" s="129">
        <v>52</v>
      </c>
      <c r="M34" s="109"/>
      <c r="N34" s="130"/>
      <c r="O34" s="451"/>
      <c r="P34" s="451"/>
      <c r="Q34" s="451"/>
      <c r="R34" s="451"/>
      <c r="S34" s="451"/>
      <c r="T34" s="451"/>
      <c r="U34" s="45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46" t="s">
        <v>414</v>
      </c>
      <c r="C35" s="187" t="s">
        <v>416</v>
      </c>
      <c r="D35" s="108">
        <v>5.03</v>
      </c>
      <c r="E35" s="108"/>
      <c r="F35" s="127"/>
      <c r="G35" s="128"/>
      <c r="H35" s="447">
        <f t="shared" si="11"/>
        <v>0</v>
      </c>
      <c r="I35" s="129"/>
      <c r="J35" s="130"/>
      <c r="K35" s="131"/>
      <c r="L35" s="129">
        <v>52</v>
      </c>
      <c r="M35" s="109"/>
      <c r="N35" s="130"/>
      <c r="O35" s="451"/>
      <c r="P35" s="451"/>
      <c r="Q35" s="451"/>
      <c r="R35" s="451"/>
      <c r="S35" s="451"/>
      <c r="T35" s="451"/>
      <c r="U35" s="45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46" t="s">
        <v>414</v>
      </c>
      <c r="C36" s="187" t="s">
        <v>61</v>
      </c>
      <c r="D36" s="108">
        <v>5.03</v>
      </c>
      <c r="E36" s="108"/>
      <c r="F36" s="127"/>
      <c r="G36" s="128"/>
      <c r="H36" s="447">
        <f t="shared" si="11"/>
        <v>0</v>
      </c>
      <c r="I36" s="129"/>
      <c r="J36" s="130"/>
      <c r="K36" s="131"/>
      <c r="L36" s="129">
        <v>52</v>
      </c>
      <c r="M36" s="109"/>
      <c r="N36" s="130"/>
      <c r="O36" s="451"/>
      <c r="P36" s="451"/>
      <c r="Q36" s="451"/>
      <c r="R36" s="451"/>
      <c r="S36" s="451"/>
      <c r="T36" s="451"/>
      <c r="U36" s="45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46" t="s">
        <v>208</v>
      </c>
      <c r="C37" s="126" t="s">
        <v>179</v>
      </c>
      <c r="D37" s="108">
        <v>5.08</v>
      </c>
      <c r="E37" s="108"/>
      <c r="F37" s="127"/>
      <c r="G37" s="128"/>
      <c r="H37" s="44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51"/>
      <c r="P37" s="451"/>
      <c r="Q37" s="451"/>
      <c r="R37" s="451"/>
      <c r="S37" s="451"/>
      <c r="T37" s="451"/>
      <c r="U37" s="45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46" t="s">
        <v>208</v>
      </c>
      <c r="C38" s="126" t="s">
        <v>204</v>
      </c>
      <c r="D38" s="108">
        <v>5.08</v>
      </c>
      <c r="E38" s="108"/>
      <c r="F38" s="127"/>
      <c r="G38" s="128"/>
      <c r="H38" s="44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51"/>
      <c r="P38" s="451"/>
      <c r="Q38" s="451"/>
      <c r="R38" s="451"/>
      <c r="S38" s="451"/>
      <c r="T38" s="451"/>
      <c r="U38" s="45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46" t="s">
        <v>208</v>
      </c>
      <c r="C39" s="126" t="s">
        <v>205</v>
      </c>
      <c r="D39" s="108">
        <v>5.08</v>
      </c>
      <c r="E39" s="108"/>
      <c r="F39" s="127"/>
      <c r="G39" s="128"/>
      <c r="H39" s="44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51"/>
      <c r="P39" s="451"/>
      <c r="Q39" s="451"/>
      <c r="R39" s="451"/>
      <c r="S39" s="451"/>
      <c r="T39" s="451"/>
      <c r="U39" s="45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46" t="s">
        <v>208</v>
      </c>
      <c r="C40" s="126" t="s">
        <v>186</v>
      </c>
      <c r="D40" s="108">
        <v>5.08</v>
      </c>
      <c r="E40" s="108"/>
      <c r="F40" s="127"/>
      <c r="G40" s="128"/>
      <c r="H40" s="44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51"/>
      <c r="P40" s="451"/>
      <c r="Q40" s="451"/>
      <c r="R40" s="451"/>
      <c r="S40" s="451"/>
      <c r="T40" s="451"/>
      <c r="U40" s="45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46" t="s">
        <v>208</v>
      </c>
      <c r="C41" s="126" t="s">
        <v>203</v>
      </c>
      <c r="D41" s="108">
        <v>5.08</v>
      </c>
      <c r="E41" s="108"/>
      <c r="F41" s="127"/>
      <c r="G41" s="128"/>
      <c r="H41" s="44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51"/>
      <c r="P41" s="451"/>
      <c r="Q41" s="451"/>
      <c r="R41" s="451"/>
      <c r="S41" s="451"/>
      <c r="T41" s="451"/>
      <c r="U41" s="45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46" t="s">
        <v>208</v>
      </c>
      <c r="C42" s="126" t="s">
        <v>199</v>
      </c>
      <c r="D42" s="108">
        <v>5.08</v>
      </c>
      <c r="E42" s="108"/>
      <c r="F42" s="127"/>
      <c r="G42" s="128"/>
      <c r="H42" s="44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5"/>
      <c r="P42" s="455"/>
      <c r="Q42" s="455"/>
      <c r="R42" s="455"/>
      <c r="S42" s="455"/>
      <c r="T42" s="455"/>
      <c r="U42" s="45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46" t="s">
        <v>208</v>
      </c>
      <c r="C43" s="126" t="s">
        <v>187</v>
      </c>
      <c r="D43" s="108">
        <v>5.08</v>
      </c>
      <c r="E43" s="108"/>
      <c r="F43" s="127"/>
      <c r="G43" s="128"/>
      <c r="H43" s="44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51"/>
      <c r="P43" s="451"/>
      <c r="Q43" s="451"/>
      <c r="R43" s="451"/>
      <c r="S43" s="451"/>
      <c r="T43" s="451"/>
      <c r="U43" s="45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46" t="s">
        <v>208</v>
      </c>
      <c r="C44" s="126" t="s">
        <v>207</v>
      </c>
      <c r="D44" s="108">
        <v>5.08</v>
      </c>
      <c r="E44" s="108"/>
      <c r="F44" s="127"/>
      <c r="G44" s="128"/>
      <c r="H44" s="44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5"/>
      <c r="P44" s="455"/>
      <c r="Q44" s="455"/>
      <c r="R44" s="455"/>
      <c r="S44" s="455"/>
      <c r="T44" s="455"/>
      <c r="U44" s="45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46" t="s">
        <v>209</v>
      </c>
      <c r="C45" s="126" t="s">
        <v>194</v>
      </c>
      <c r="D45" s="108">
        <v>5.03</v>
      </c>
      <c r="E45" s="108"/>
      <c r="F45" s="127"/>
      <c r="G45" s="128"/>
      <c r="H45" s="44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51"/>
      <c r="P45" s="451"/>
      <c r="Q45" s="451"/>
      <c r="R45" s="451"/>
      <c r="S45" s="451"/>
      <c r="T45" s="451"/>
      <c r="U45" s="45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46" t="s">
        <v>209</v>
      </c>
      <c r="C46" s="126" t="s">
        <v>179</v>
      </c>
      <c r="D46" s="108">
        <v>5.03</v>
      </c>
      <c r="E46" s="108"/>
      <c r="F46" s="127"/>
      <c r="G46" s="128"/>
      <c r="H46" s="44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51"/>
      <c r="P46" s="451"/>
      <c r="Q46" s="451"/>
      <c r="R46" s="451"/>
      <c r="S46" s="451"/>
      <c r="T46" s="451"/>
      <c r="U46" s="45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46" t="s">
        <v>209</v>
      </c>
      <c r="C47" s="126" t="s">
        <v>195</v>
      </c>
      <c r="D47" s="108">
        <v>5.03</v>
      </c>
      <c r="E47" s="108"/>
      <c r="F47" s="127"/>
      <c r="G47" s="128"/>
      <c r="H47" s="44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51"/>
      <c r="P47" s="451"/>
      <c r="Q47" s="451"/>
      <c r="R47" s="451"/>
      <c r="S47" s="451"/>
      <c r="T47" s="451"/>
      <c r="U47" s="45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46" t="s">
        <v>209</v>
      </c>
      <c r="C48" s="126" t="s">
        <v>204</v>
      </c>
      <c r="D48" s="108">
        <v>5.03</v>
      </c>
      <c r="E48" s="108"/>
      <c r="F48" s="127"/>
      <c r="G48" s="128"/>
      <c r="H48" s="44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51"/>
      <c r="P48" s="451"/>
      <c r="Q48" s="451"/>
      <c r="R48" s="451"/>
      <c r="S48" s="451"/>
      <c r="T48" s="451"/>
      <c r="U48" s="45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46" t="s">
        <v>382</v>
      </c>
      <c r="C49" s="187" t="s">
        <v>383</v>
      </c>
      <c r="D49" s="108">
        <v>5.03</v>
      </c>
      <c r="E49" s="108"/>
      <c r="F49" s="127"/>
      <c r="G49" s="128"/>
      <c r="H49" s="44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51"/>
      <c r="P49" s="451"/>
      <c r="Q49" s="451"/>
      <c r="R49" s="451"/>
      <c r="S49" s="451"/>
      <c r="T49" s="451"/>
      <c r="U49" s="45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46" t="s">
        <v>382</v>
      </c>
      <c r="C50" s="187" t="s">
        <v>384</v>
      </c>
      <c r="D50" s="108">
        <v>5.03</v>
      </c>
      <c r="E50" s="108"/>
      <c r="F50" s="127"/>
      <c r="G50" s="128"/>
      <c r="H50" s="44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51"/>
      <c r="P50" s="451"/>
      <c r="Q50" s="451"/>
      <c r="R50" s="451"/>
      <c r="S50" s="451"/>
      <c r="T50" s="451"/>
      <c r="U50" s="45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46" t="s">
        <v>382</v>
      </c>
      <c r="C51" s="187" t="s">
        <v>389</v>
      </c>
      <c r="D51" s="108">
        <v>5.03</v>
      </c>
      <c r="E51" s="108"/>
      <c r="F51" s="127"/>
      <c r="G51" s="128"/>
      <c r="H51" s="44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51"/>
      <c r="P51" s="451"/>
      <c r="Q51" s="451"/>
      <c r="R51" s="451"/>
      <c r="S51" s="451"/>
      <c r="T51" s="451"/>
      <c r="U51" s="45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46" t="s">
        <v>382</v>
      </c>
      <c r="C52" s="187" t="s">
        <v>391</v>
      </c>
      <c r="D52" s="108">
        <v>5.03</v>
      </c>
      <c r="E52" s="108"/>
      <c r="F52" s="127"/>
      <c r="G52" s="128"/>
      <c r="H52" s="44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51"/>
      <c r="P52" s="451"/>
      <c r="Q52" s="451"/>
      <c r="R52" s="451"/>
      <c r="S52" s="451"/>
      <c r="T52" s="451"/>
      <c r="U52" s="45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46" t="s">
        <v>418</v>
      </c>
      <c r="C53" s="187" t="s">
        <v>364</v>
      </c>
      <c r="D53" s="108">
        <v>5.03</v>
      </c>
      <c r="E53" s="108"/>
      <c r="F53" s="127"/>
      <c r="G53" s="128"/>
      <c r="H53" s="44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51"/>
      <c r="P53" s="451"/>
      <c r="Q53" s="451"/>
      <c r="R53" s="451"/>
      <c r="S53" s="451"/>
      <c r="T53" s="451"/>
      <c r="U53" s="45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46" t="s">
        <v>418</v>
      </c>
      <c r="C54" s="187" t="s">
        <v>365</v>
      </c>
      <c r="D54" s="108">
        <v>5.03</v>
      </c>
      <c r="E54" s="108"/>
      <c r="F54" s="127"/>
      <c r="G54" s="128"/>
      <c r="H54" s="44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51"/>
      <c r="P54" s="451"/>
      <c r="Q54" s="451"/>
      <c r="R54" s="451"/>
      <c r="S54" s="451"/>
      <c r="T54" s="451"/>
      <c r="U54" s="45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46" t="s">
        <v>418</v>
      </c>
      <c r="C55" s="187" t="s">
        <v>366</v>
      </c>
      <c r="D55" s="108">
        <v>5.03</v>
      </c>
      <c r="E55" s="108"/>
      <c r="F55" s="127"/>
      <c r="G55" s="128"/>
      <c r="H55" s="44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51"/>
      <c r="P55" s="451"/>
      <c r="Q55" s="451"/>
      <c r="R55" s="451"/>
      <c r="S55" s="451"/>
      <c r="T55" s="451"/>
      <c r="U55" s="45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46" t="s">
        <v>418</v>
      </c>
      <c r="C56" s="187" t="s">
        <v>367</v>
      </c>
      <c r="D56" s="108">
        <v>5.03</v>
      </c>
      <c r="E56" s="108"/>
      <c r="F56" s="127"/>
      <c r="G56" s="128"/>
      <c r="H56" s="44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51"/>
      <c r="P56" s="451"/>
      <c r="Q56" s="451"/>
      <c r="R56" s="451"/>
      <c r="S56" s="451"/>
      <c r="T56" s="451"/>
      <c r="U56" s="45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5"/>
      <c r="P57" s="455"/>
      <c r="Q57" s="455"/>
      <c r="R57" s="455"/>
      <c r="S57" s="455"/>
      <c r="T57" s="455"/>
      <c r="U57" s="45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5"/>
      <c r="P58" s="455"/>
      <c r="Q58" s="455"/>
      <c r="R58" s="455"/>
      <c r="S58" s="455"/>
      <c r="T58" s="455"/>
      <c r="U58" s="455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5"/>
      <c r="P59" s="455"/>
      <c r="Q59" s="455"/>
      <c r="R59" s="455"/>
      <c r="S59" s="455"/>
      <c r="T59" s="455"/>
      <c r="U59" s="455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5"/>
      <c r="P60" s="455"/>
      <c r="Q60" s="455"/>
      <c r="R60" s="455"/>
      <c r="S60" s="455"/>
      <c r="T60" s="455"/>
      <c r="U60" s="45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5"/>
      <c r="P61" s="455"/>
      <c r="Q61" s="455"/>
      <c r="R61" s="455"/>
      <c r="S61" s="455"/>
      <c r="T61" s="455"/>
      <c r="U61" s="45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5"/>
      <c r="P62" s="455"/>
      <c r="Q62" s="455"/>
      <c r="R62" s="455"/>
      <c r="S62" s="455"/>
      <c r="T62" s="455"/>
      <c r="U62" s="45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5"/>
      <c r="P63" s="455"/>
      <c r="Q63" s="455"/>
      <c r="R63" s="455"/>
      <c r="S63" s="455"/>
      <c r="T63" s="455"/>
      <c r="U63" s="45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5"/>
      <c r="P64" s="455"/>
      <c r="Q64" s="455"/>
      <c r="R64" s="455"/>
      <c r="S64" s="455"/>
      <c r="T64" s="455"/>
      <c r="U64" s="45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5"/>
      <c r="P65" s="455"/>
      <c r="Q65" s="455"/>
      <c r="R65" s="455"/>
      <c r="S65" s="455"/>
      <c r="T65" s="455"/>
      <c r="U65" s="45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5"/>
      <c r="P66" s="455"/>
      <c r="Q66" s="455"/>
      <c r="R66" s="455"/>
      <c r="S66" s="455"/>
      <c r="T66" s="455"/>
      <c r="U66" s="45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4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5"/>
      <c r="P67" s="455"/>
      <c r="Q67" s="455"/>
      <c r="R67" s="455"/>
      <c r="S67" s="455"/>
      <c r="T67" s="455"/>
      <c r="U67" s="45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5"/>
      <c r="P68" s="455"/>
      <c r="Q68" s="455"/>
      <c r="R68" s="455"/>
      <c r="S68" s="455"/>
      <c r="T68" s="455"/>
      <c r="U68" s="45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55"/>
      <c r="P69" s="455"/>
      <c r="Q69" s="455"/>
      <c r="R69" s="455"/>
      <c r="S69" s="455"/>
      <c r="T69" s="455"/>
      <c r="U69" s="455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100*4+34</f>
        <v>434</v>
      </c>
      <c r="H70" s="447">
        <f t="shared" si="11"/>
        <v>2183.02</v>
      </c>
      <c r="I70" s="129">
        <f>5.5*4</f>
        <v>22</v>
      </c>
      <c r="J70" s="130">
        <f t="array" ref="J70">IF(ISERROR(G70/I70),"",G70/I70)</f>
        <v>19.727272727272727</v>
      </c>
      <c r="K70" s="131">
        <f t="array" ref="K70">IF(ISERROR(G70/L70),"",G70/L70)</f>
        <v>20.186046511627907</v>
      </c>
      <c r="L70" s="129">
        <v>21.5</v>
      </c>
      <c r="M70" s="109">
        <f t="shared" si="26"/>
        <v>1.8139534883720927</v>
      </c>
      <c r="N70" s="130">
        <f t="shared" si="27"/>
        <v>0</v>
      </c>
      <c r="O70" s="455"/>
      <c r="P70" s="455"/>
      <c r="Q70" s="455"/>
      <c r="R70" s="455"/>
      <c r="S70" s="455"/>
      <c r="T70" s="455"/>
      <c r="U70" s="455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7">
        <f t="shared" si="11"/>
        <v>0</v>
      </c>
      <c r="I71" s="129"/>
      <c r="J71" s="130"/>
      <c r="K71" s="131"/>
      <c r="L71" s="129"/>
      <c r="M71" s="109"/>
      <c r="N71" s="130"/>
      <c r="O71" s="455"/>
      <c r="P71" s="455"/>
      <c r="Q71" s="455"/>
      <c r="R71" s="455"/>
      <c r="S71" s="455"/>
      <c r="T71" s="455"/>
      <c r="U71" s="45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5"/>
      <c r="P72" s="455"/>
      <c r="Q72" s="455"/>
      <c r="R72" s="455"/>
      <c r="S72" s="455"/>
      <c r="T72" s="455"/>
      <c r="U72" s="45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5"/>
      <c r="P73" s="455"/>
      <c r="Q73" s="455"/>
      <c r="R73" s="455"/>
      <c r="S73" s="455"/>
      <c r="T73" s="455"/>
      <c r="U73" s="45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5"/>
      <c r="P74" s="455"/>
      <c r="Q74" s="455"/>
      <c r="R74" s="455"/>
      <c r="S74" s="455"/>
      <c r="T74" s="455"/>
      <c r="U74" s="45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5"/>
      <c r="P75" s="455"/>
      <c r="Q75" s="455"/>
      <c r="R75" s="455"/>
      <c r="S75" s="455"/>
      <c r="T75" s="455"/>
      <c r="U75" s="45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5"/>
      <c r="P76" s="455"/>
      <c r="Q76" s="455"/>
      <c r="R76" s="455"/>
      <c r="S76" s="455"/>
      <c r="T76" s="455"/>
      <c r="U76" s="45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5"/>
      <c r="P77" s="455"/>
      <c r="Q77" s="455"/>
      <c r="R77" s="455"/>
      <c r="S77" s="455"/>
      <c r="T77" s="455"/>
      <c r="U77" s="45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5"/>
      <c r="P78" s="455"/>
      <c r="Q78" s="455"/>
      <c r="R78" s="455"/>
      <c r="S78" s="455"/>
      <c r="T78" s="455"/>
      <c r="U78" s="45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5"/>
      <c r="P79" s="455"/>
      <c r="Q79" s="455"/>
      <c r="R79" s="455"/>
      <c r="S79" s="455"/>
      <c r="T79" s="455"/>
      <c r="U79" s="45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5"/>
      <c r="P80" s="455"/>
      <c r="Q80" s="455"/>
      <c r="R80" s="455"/>
      <c r="S80" s="455"/>
      <c r="T80" s="455"/>
      <c r="U80" s="45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5"/>
      <c r="P81" s="455"/>
      <c r="Q81" s="455"/>
      <c r="R81" s="455"/>
      <c r="S81" s="455"/>
      <c r="T81" s="455"/>
      <c r="U81" s="45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5"/>
      <c r="P82" s="455"/>
      <c r="Q82" s="455"/>
      <c r="R82" s="455"/>
      <c r="S82" s="455"/>
      <c r="T82" s="455"/>
      <c r="U82" s="45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5"/>
      <c r="P83" s="455"/>
      <c r="Q83" s="455"/>
      <c r="R83" s="455"/>
      <c r="S83" s="455"/>
      <c r="T83" s="455"/>
      <c r="U83" s="45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5"/>
      <c r="P84" s="455"/>
      <c r="Q84" s="455"/>
      <c r="R84" s="455"/>
      <c r="S84" s="455"/>
      <c r="T84" s="455"/>
      <c r="U84" s="45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5"/>
      <c r="P85" s="455"/>
      <c r="Q85" s="455"/>
      <c r="R85" s="455"/>
      <c r="S85" s="455"/>
      <c r="T85" s="455"/>
      <c r="U85" s="455"/>
      <c r="V85" s="132"/>
      <c r="W85" s="133"/>
      <c r="X85" s="132"/>
      <c r="Y85" s="132"/>
      <c r="Z85" s="132"/>
      <c r="AA85" s="132"/>
    </row>
    <row r="86" spans="1:27" ht="20.100000000000001" customHeight="1">
      <c r="A86" s="504" t="s">
        <v>216</v>
      </c>
      <c r="B86" s="504"/>
      <c r="C86" s="456" t="s">
        <v>202</v>
      </c>
      <c r="D86" s="143"/>
      <c r="E86" s="143"/>
      <c r="F86" s="144"/>
      <c r="G86" s="145">
        <f>SUM(G29:G85)</f>
        <v>434</v>
      </c>
      <c r="H86" s="146">
        <f>SUM(H29:H85)</f>
        <v>2183.02</v>
      </c>
      <c r="I86" s="146">
        <f>SUM(I29:I85)</f>
        <v>22</v>
      </c>
      <c r="J86" s="130">
        <f t="array" ref="J86">IF(ISERROR(G86/I86),"",G86/I86)</f>
        <v>19.727272727272727</v>
      </c>
      <c r="K86" s="146">
        <f>SUM(K29:K85)</f>
        <v>20.186046511627907</v>
      </c>
      <c r="L86" s="147"/>
      <c r="M86" s="150">
        <f t="shared" ref="M86:V86" si="34">SUM(M29:M85)</f>
        <v>1.8139534883720927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46" t="s">
        <v>217</v>
      </c>
      <c r="C87" s="126" t="s">
        <v>179</v>
      </c>
      <c r="D87" s="108">
        <v>5.03</v>
      </c>
      <c r="E87" s="108"/>
      <c r="F87" s="127"/>
      <c r="G87" s="128"/>
      <c r="H87" s="44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5"/>
      <c r="P87" s="455"/>
      <c r="Q87" s="455"/>
      <c r="R87" s="455"/>
      <c r="S87" s="455"/>
      <c r="T87" s="455"/>
      <c r="U87" s="45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46" t="s">
        <v>217</v>
      </c>
      <c r="C88" s="126" t="s">
        <v>186</v>
      </c>
      <c r="D88" s="108">
        <v>5.03</v>
      </c>
      <c r="E88" s="108"/>
      <c r="F88" s="127"/>
      <c r="G88" s="128"/>
      <c r="H88" s="44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5"/>
      <c r="P88" s="455"/>
      <c r="Q88" s="455"/>
      <c r="R88" s="455"/>
      <c r="S88" s="455"/>
      <c r="T88" s="455"/>
      <c r="U88" s="45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46" t="s">
        <v>217</v>
      </c>
      <c r="C89" s="126" t="s">
        <v>204</v>
      </c>
      <c r="D89" s="108">
        <v>5.03</v>
      </c>
      <c r="E89" s="108"/>
      <c r="F89" s="127"/>
      <c r="G89" s="128"/>
      <c r="H89" s="44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5"/>
      <c r="P89" s="455"/>
      <c r="Q89" s="455"/>
      <c r="R89" s="455"/>
      <c r="S89" s="455"/>
      <c r="T89" s="455"/>
      <c r="U89" s="45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27+114</f>
        <v>141</v>
      </c>
      <c r="H90" s="447">
        <f t="shared" si="36"/>
        <v>709.23</v>
      </c>
      <c r="I90" s="129">
        <v>10</v>
      </c>
      <c r="J90" s="130">
        <f t="array" ref="J90">IF(ISERROR(G90/I90),"",G90/I90)</f>
        <v>14.1</v>
      </c>
      <c r="K90" s="131">
        <f t="array" ref="K90">IF(ISERROR(G90/L90),"",G90/L90)</f>
        <v>15.161290322580644</v>
      </c>
      <c r="L90" s="129">
        <v>9.3000000000000007</v>
      </c>
      <c r="M90" s="109">
        <f t="shared" si="37"/>
        <v>-5.1612903225806441</v>
      </c>
      <c r="N90" s="130">
        <f t="shared" si="38"/>
        <v>0</v>
      </c>
      <c r="O90" s="455"/>
      <c r="P90" s="455"/>
      <c r="Q90" s="455"/>
      <c r="R90" s="455"/>
      <c r="S90" s="455"/>
      <c r="T90" s="455"/>
      <c r="U90" s="455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12</v>
      </c>
      <c r="H91" s="447">
        <f t="shared" si="36"/>
        <v>60.36</v>
      </c>
      <c r="I91" s="129">
        <v>2</v>
      </c>
      <c r="J91" s="130">
        <f t="array" ref="J91">IF(ISERROR(G91/I91),"",G91/I91)</f>
        <v>6</v>
      </c>
      <c r="K91" s="131">
        <f t="array" ref="K91">IF(ISERROR(G91/L91),"",G91/L91)</f>
        <v>1.2903225806451613</v>
      </c>
      <c r="L91" s="129">
        <v>9.3000000000000007</v>
      </c>
      <c r="M91" s="109">
        <f t="shared" si="37"/>
        <v>0.70967741935483875</v>
      </c>
      <c r="N91" s="130">
        <f t="shared" si="38"/>
        <v>0</v>
      </c>
      <c r="O91" s="455"/>
      <c r="P91" s="455"/>
      <c r="Q91" s="455"/>
      <c r="R91" s="455"/>
      <c r="S91" s="455"/>
      <c r="T91" s="455"/>
      <c r="U91" s="455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5"/>
      <c r="P92" s="455"/>
      <c r="Q92" s="455"/>
      <c r="R92" s="455"/>
      <c r="S92" s="455"/>
      <c r="T92" s="455"/>
      <c r="U92" s="45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5"/>
      <c r="P93" s="455"/>
      <c r="Q93" s="455"/>
      <c r="R93" s="455"/>
      <c r="S93" s="455"/>
      <c r="T93" s="455"/>
      <c r="U93" s="45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5"/>
      <c r="P94" s="455"/>
      <c r="Q94" s="455"/>
      <c r="R94" s="455"/>
      <c r="S94" s="455"/>
      <c r="T94" s="455"/>
      <c r="U94" s="45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5"/>
      <c r="P95" s="455"/>
      <c r="Q95" s="455"/>
      <c r="R95" s="455"/>
      <c r="S95" s="455"/>
      <c r="T95" s="455"/>
      <c r="U95" s="45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5"/>
      <c r="P96" s="455"/>
      <c r="Q96" s="455"/>
      <c r="R96" s="455"/>
      <c r="S96" s="455"/>
      <c r="T96" s="455"/>
      <c r="U96" s="45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5"/>
      <c r="P97" s="455"/>
      <c r="Q97" s="455"/>
      <c r="R97" s="455"/>
      <c r="S97" s="455"/>
      <c r="T97" s="455"/>
      <c r="U97" s="45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5"/>
      <c r="P98" s="455"/>
      <c r="Q98" s="455"/>
      <c r="R98" s="455"/>
      <c r="S98" s="455"/>
      <c r="T98" s="455"/>
      <c r="U98" s="45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5"/>
      <c r="P99" s="455"/>
      <c r="Q99" s="455"/>
      <c r="R99" s="455"/>
      <c r="S99" s="455"/>
      <c r="T99" s="455"/>
      <c r="U99" s="45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5"/>
      <c r="P100" s="455"/>
      <c r="Q100" s="455"/>
      <c r="R100" s="455"/>
      <c r="S100" s="455"/>
      <c r="T100" s="455"/>
      <c r="U100" s="45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5"/>
      <c r="P101" s="455"/>
      <c r="Q101" s="455"/>
      <c r="R101" s="455"/>
      <c r="S101" s="455"/>
      <c r="T101" s="455"/>
      <c r="U101" s="45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5"/>
      <c r="P102" s="455"/>
      <c r="Q102" s="455"/>
      <c r="R102" s="455"/>
      <c r="S102" s="455"/>
      <c r="T102" s="455"/>
      <c r="U102" s="45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4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5"/>
      <c r="P103" s="455"/>
      <c r="Q103" s="455"/>
      <c r="R103" s="455"/>
      <c r="S103" s="455"/>
      <c r="T103" s="455"/>
      <c r="U103" s="45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4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5"/>
      <c r="P104" s="455"/>
      <c r="Q104" s="455"/>
      <c r="R104" s="455"/>
      <c r="S104" s="455"/>
      <c r="T104" s="455"/>
      <c r="U104" s="45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4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5"/>
      <c r="P105" s="455"/>
      <c r="Q105" s="455"/>
      <c r="R105" s="455"/>
      <c r="S105" s="455"/>
      <c r="T105" s="455"/>
      <c r="U105" s="45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4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5"/>
      <c r="P106" s="455"/>
      <c r="Q106" s="455"/>
      <c r="R106" s="455"/>
      <c r="S106" s="455"/>
      <c r="T106" s="455"/>
      <c r="U106" s="45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46" t="s">
        <v>393</v>
      </c>
      <c r="C107" s="187" t="s">
        <v>395</v>
      </c>
      <c r="D107" s="108">
        <v>5</v>
      </c>
      <c r="E107" s="108"/>
      <c r="F107" s="127"/>
      <c r="G107" s="128"/>
      <c r="H107" s="44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5"/>
      <c r="P107" s="455"/>
      <c r="Q107" s="455"/>
      <c r="R107" s="455"/>
      <c r="S107" s="455"/>
      <c r="T107" s="455"/>
      <c r="U107" s="455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46" t="s">
        <v>393</v>
      </c>
      <c r="C108" s="187" t="s">
        <v>402</v>
      </c>
      <c r="D108" s="108">
        <v>5</v>
      </c>
      <c r="E108" s="108"/>
      <c r="F108" s="127"/>
      <c r="G108" s="128"/>
      <c r="H108" s="44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5"/>
      <c r="P108" s="455"/>
      <c r="Q108" s="455"/>
      <c r="R108" s="455"/>
      <c r="S108" s="455"/>
      <c r="T108" s="455"/>
      <c r="U108" s="45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46" t="s">
        <v>404</v>
      </c>
      <c r="C109" s="187" t="s">
        <v>405</v>
      </c>
      <c r="D109" s="108">
        <v>5</v>
      </c>
      <c r="E109" s="108"/>
      <c r="F109" s="127"/>
      <c r="G109" s="128"/>
      <c r="H109" s="44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5"/>
      <c r="P109" s="455"/>
      <c r="Q109" s="455"/>
      <c r="R109" s="455"/>
      <c r="S109" s="455"/>
      <c r="T109" s="455"/>
      <c r="U109" s="45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46" t="s">
        <v>492</v>
      </c>
      <c r="C110" s="187" t="s">
        <v>372</v>
      </c>
      <c r="D110" s="108">
        <v>5</v>
      </c>
      <c r="E110" s="108"/>
      <c r="F110" s="127"/>
      <c r="G110" s="128"/>
      <c r="H110" s="44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5"/>
      <c r="P110" s="455"/>
      <c r="Q110" s="455"/>
      <c r="R110" s="455"/>
      <c r="S110" s="455"/>
      <c r="T110" s="455"/>
      <c r="U110" s="45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46" t="s">
        <v>343</v>
      </c>
      <c r="C111" s="126" t="s">
        <v>345</v>
      </c>
      <c r="D111" s="108">
        <v>5</v>
      </c>
      <c r="E111" s="108"/>
      <c r="F111" s="127"/>
      <c r="G111" s="128"/>
      <c r="H111" s="44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5"/>
      <c r="P111" s="455"/>
      <c r="Q111" s="455"/>
      <c r="R111" s="455"/>
      <c r="S111" s="455"/>
      <c r="T111" s="455"/>
      <c r="U111" s="45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46" t="s">
        <v>343</v>
      </c>
      <c r="C112" s="126" t="s">
        <v>347</v>
      </c>
      <c r="D112" s="108">
        <v>5</v>
      </c>
      <c r="E112" s="108"/>
      <c r="F112" s="127"/>
      <c r="G112" s="128"/>
      <c r="H112" s="44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5"/>
      <c r="P112" s="455"/>
      <c r="Q112" s="455"/>
      <c r="R112" s="455"/>
      <c r="S112" s="455"/>
      <c r="T112" s="455"/>
      <c r="U112" s="45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5"/>
      <c r="P113" s="455"/>
      <c r="Q113" s="455"/>
      <c r="R113" s="455"/>
      <c r="S113" s="455"/>
      <c r="T113" s="455"/>
      <c r="U113" s="45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f>68+100</f>
        <v>168</v>
      </c>
      <c r="H114" s="447">
        <f t="shared" si="36"/>
        <v>850.07999999999993</v>
      </c>
      <c r="I114" s="129">
        <f>10+10</f>
        <v>20</v>
      </c>
      <c r="J114" s="130">
        <f t="array" ref="J114">IF(ISERROR(G114/I114),"",G114/I114)</f>
        <v>8.4</v>
      </c>
      <c r="K114" s="131">
        <f t="array" ref="K114">IF(ISERROR(G114/L114),"",G114/L114)</f>
        <v>10.838709677419354</v>
      </c>
      <c r="L114" s="129">
        <v>15.5</v>
      </c>
      <c r="M114" s="109">
        <f t="shared" si="37"/>
        <v>9.1612903225806459</v>
      </c>
      <c r="N114" s="130">
        <f t="shared" si="40"/>
        <v>0</v>
      </c>
      <c r="O114" s="455"/>
      <c r="P114" s="455"/>
      <c r="Q114" s="455"/>
      <c r="R114" s="455"/>
      <c r="S114" s="455"/>
      <c r="T114" s="455"/>
      <c r="U114" s="455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5"/>
      <c r="P115" s="455"/>
      <c r="Q115" s="455"/>
      <c r="R115" s="455"/>
      <c r="S115" s="455"/>
      <c r="T115" s="455"/>
      <c r="U115" s="45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5"/>
      <c r="P116" s="455"/>
      <c r="Q116" s="455"/>
      <c r="R116" s="455"/>
      <c r="S116" s="455"/>
      <c r="T116" s="455"/>
      <c r="U116" s="45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5"/>
      <c r="P117" s="455"/>
      <c r="Q117" s="455"/>
      <c r="R117" s="455"/>
      <c r="S117" s="455"/>
      <c r="T117" s="455"/>
      <c r="U117" s="45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5"/>
      <c r="P118" s="455"/>
      <c r="Q118" s="455"/>
      <c r="R118" s="455"/>
      <c r="S118" s="455"/>
      <c r="T118" s="455"/>
      <c r="U118" s="45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5"/>
      <c r="P119" s="455"/>
      <c r="Q119" s="455"/>
      <c r="R119" s="455"/>
      <c r="S119" s="455"/>
      <c r="T119" s="455"/>
      <c r="U119" s="45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7">
        <f t="shared" si="36"/>
        <v>0</v>
      </c>
      <c r="I120" s="129"/>
      <c r="J120" s="130" t="str">
        <f t="array" ref="J120">IF(ISERROR(G120/I120),"",G120/I120)</f>
        <v/>
      </c>
      <c r="K120" s="44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5"/>
      <c r="P120" s="455"/>
      <c r="Q120" s="455"/>
      <c r="R120" s="455"/>
      <c r="S120" s="455"/>
      <c r="T120" s="455"/>
      <c r="U120" s="45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96" t="s">
        <v>224</v>
      </c>
      <c r="B121" s="497"/>
      <c r="C121" s="456" t="s">
        <v>202</v>
      </c>
      <c r="D121" s="143"/>
      <c r="E121" s="143"/>
      <c r="F121" s="144"/>
      <c r="G121" s="145">
        <f>SUM(G87:G120)</f>
        <v>321</v>
      </c>
      <c r="H121" s="146">
        <f>SUM(H87:H120)</f>
        <v>1619.67</v>
      </c>
      <c r="I121" s="146">
        <f>SUM(I87:I120)</f>
        <v>32</v>
      </c>
      <c r="J121" s="130">
        <f t="array" ref="J121">IF(ISERROR(G121/I121),"",G121/I121)</f>
        <v>10.03125</v>
      </c>
      <c r="K121" s="146">
        <f>SUM(K87:K120)</f>
        <v>27.29032258064516</v>
      </c>
      <c r="L121" s="147"/>
      <c r="M121" s="150">
        <f t="shared" ref="M121:V121" si="50">SUM(M87:M120)</f>
        <v>4.7096774193548407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5"/>
      <c r="P122" s="455"/>
      <c r="Q122" s="455"/>
      <c r="R122" s="455"/>
      <c r="S122" s="455"/>
      <c r="T122" s="455"/>
      <c r="U122" s="45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5"/>
      <c r="P123" s="455"/>
      <c r="Q123" s="455"/>
      <c r="R123" s="455"/>
      <c r="S123" s="455"/>
      <c r="T123" s="455"/>
      <c r="U123" s="45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100*3</f>
        <v>300</v>
      </c>
      <c r="H124" s="447">
        <f t="shared" si="51"/>
        <v>1512</v>
      </c>
      <c r="I124" s="129">
        <f>8*3</f>
        <v>24</v>
      </c>
      <c r="J124" s="130">
        <f t="array" ref="J124">IF(ISERROR(G124/I124),"",G124/I124)</f>
        <v>12.5</v>
      </c>
      <c r="K124" s="131">
        <f t="array" ref="K124">IF(ISERROR(G124/L124),"",G124/L124)</f>
        <v>15</v>
      </c>
      <c r="L124" s="129">
        <v>20</v>
      </c>
      <c r="M124" s="109">
        <f t="shared" si="52"/>
        <v>9</v>
      </c>
      <c r="N124" s="130">
        <f t="shared" si="53"/>
        <v>0</v>
      </c>
      <c r="O124" s="455"/>
      <c r="P124" s="455"/>
      <c r="Q124" s="455"/>
      <c r="R124" s="455"/>
      <c r="S124" s="455"/>
      <c r="T124" s="455"/>
      <c r="U124" s="455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5"/>
      <c r="P125" s="455"/>
      <c r="Q125" s="455"/>
      <c r="R125" s="455"/>
      <c r="S125" s="455"/>
      <c r="T125" s="455"/>
      <c r="U125" s="45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52" t="s">
        <v>203</v>
      </c>
      <c r="D126" s="108">
        <v>5.03</v>
      </c>
      <c r="E126" s="108"/>
      <c r="F126" s="127"/>
      <c r="G126" s="128"/>
      <c r="H126" s="44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5"/>
      <c r="P126" s="455"/>
      <c r="Q126" s="455"/>
      <c r="R126" s="455"/>
      <c r="S126" s="455"/>
      <c r="T126" s="455"/>
      <c r="U126" s="45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5"/>
      <c r="P127" s="455"/>
      <c r="Q127" s="455"/>
      <c r="R127" s="455"/>
      <c r="S127" s="455"/>
      <c r="T127" s="455"/>
      <c r="U127" s="45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5"/>
      <c r="P128" s="455"/>
      <c r="Q128" s="455"/>
      <c r="R128" s="455"/>
      <c r="S128" s="455"/>
      <c r="T128" s="455"/>
      <c r="U128" s="45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52" t="s">
        <v>228</v>
      </c>
      <c r="D129" s="108">
        <v>5.03</v>
      </c>
      <c r="E129" s="108"/>
      <c r="F129" s="127"/>
      <c r="G129" s="128"/>
      <c r="H129" s="44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5"/>
      <c r="P129" s="455"/>
      <c r="Q129" s="455"/>
      <c r="R129" s="455"/>
      <c r="S129" s="455"/>
      <c r="T129" s="455"/>
      <c r="U129" s="45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452" t="s">
        <v>212</v>
      </c>
      <c r="D130" s="108">
        <v>5.03</v>
      </c>
      <c r="E130" s="108"/>
      <c r="F130" s="127"/>
      <c r="G130" s="128"/>
      <c r="H130" s="44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5"/>
      <c r="P130" s="455"/>
      <c r="Q130" s="455"/>
      <c r="R130" s="455"/>
      <c r="S130" s="455"/>
      <c r="T130" s="455"/>
      <c r="U130" s="45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52" t="s">
        <v>203</v>
      </c>
      <c r="D131" s="108">
        <v>5.03</v>
      </c>
      <c r="E131" s="108"/>
      <c r="F131" s="127"/>
      <c r="G131" s="128"/>
      <c r="H131" s="44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5"/>
      <c r="P131" s="455"/>
      <c r="Q131" s="455"/>
      <c r="R131" s="455"/>
      <c r="S131" s="455"/>
      <c r="T131" s="455"/>
      <c r="U131" s="45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52" t="s">
        <v>186</v>
      </c>
      <c r="D132" s="108">
        <v>5.03</v>
      </c>
      <c r="E132" s="108"/>
      <c r="F132" s="127"/>
      <c r="G132" s="128"/>
      <c r="H132" s="44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5"/>
      <c r="P132" s="455"/>
      <c r="Q132" s="455"/>
      <c r="R132" s="455"/>
      <c r="S132" s="455"/>
      <c r="T132" s="455"/>
      <c r="U132" s="45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52" t="s">
        <v>228</v>
      </c>
      <c r="D133" s="108">
        <v>5.03</v>
      </c>
      <c r="E133" s="108"/>
      <c r="F133" s="127"/>
      <c r="G133" s="128"/>
      <c r="H133" s="44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5"/>
      <c r="P133" s="455"/>
      <c r="Q133" s="455"/>
      <c r="R133" s="455"/>
      <c r="S133" s="455"/>
      <c r="T133" s="455"/>
      <c r="U133" s="45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52" t="s">
        <v>199</v>
      </c>
      <c r="D134" s="108">
        <v>5.03</v>
      </c>
      <c r="E134" s="108"/>
      <c r="F134" s="127"/>
      <c r="G134" s="128"/>
      <c r="H134" s="44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5"/>
      <c r="P134" s="455"/>
      <c r="Q134" s="455"/>
      <c r="R134" s="455"/>
      <c r="S134" s="455"/>
      <c r="T134" s="455"/>
      <c r="U134" s="45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5"/>
      <c r="P135" s="455"/>
      <c r="Q135" s="455"/>
      <c r="R135" s="455"/>
      <c r="S135" s="455"/>
      <c r="T135" s="455"/>
      <c r="U135" s="455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5"/>
      <c r="P136" s="455"/>
      <c r="Q136" s="455"/>
      <c r="R136" s="455"/>
      <c r="S136" s="455"/>
      <c r="T136" s="455"/>
      <c r="U136" s="45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496" t="s">
        <v>231</v>
      </c>
      <c r="B137" s="497"/>
      <c r="C137" s="456" t="s">
        <v>202</v>
      </c>
      <c r="D137" s="143"/>
      <c r="E137" s="143"/>
      <c r="F137" s="144"/>
      <c r="G137" s="145">
        <f>SUM(G122:G136)</f>
        <v>300</v>
      </c>
      <c r="H137" s="146">
        <f>SUM(H122:H136)</f>
        <v>1512</v>
      </c>
      <c r="I137" s="146">
        <f>SUM(I122:I136)</f>
        <v>24</v>
      </c>
      <c r="J137" s="130">
        <f t="array" ref="J137">IF(ISERROR(G137/I137),"",G137/I137)</f>
        <v>12.5</v>
      </c>
      <c r="K137" s="146">
        <f>SUM(K122:K136)</f>
        <v>15</v>
      </c>
      <c r="L137" s="147"/>
      <c r="M137" s="150">
        <f>SUM(M122:M136)</f>
        <v>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7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5"/>
      <c r="P138" s="455"/>
      <c r="Q138" s="455"/>
      <c r="R138" s="455"/>
      <c r="S138" s="455"/>
      <c r="T138" s="455"/>
      <c r="U138" s="45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5"/>
      <c r="P139" s="455"/>
      <c r="Q139" s="455"/>
      <c r="R139" s="455"/>
      <c r="S139" s="455"/>
      <c r="T139" s="455"/>
      <c r="U139" s="45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5"/>
      <c r="P140" s="455"/>
      <c r="Q140" s="455"/>
      <c r="R140" s="455"/>
      <c r="S140" s="455"/>
      <c r="T140" s="455"/>
      <c r="U140" s="45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5"/>
      <c r="P141" s="455"/>
      <c r="Q141" s="455"/>
      <c r="R141" s="455"/>
      <c r="S141" s="455"/>
      <c r="T141" s="455"/>
      <c r="U141" s="45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5"/>
      <c r="P142" s="455"/>
      <c r="Q142" s="455"/>
      <c r="R142" s="455"/>
      <c r="S142" s="455"/>
      <c r="T142" s="455"/>
      <c r="U142" s="45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7">
        <f t="shared" si="55"/>
        <v>0</v>
      </c>
      <c r="I143" s="129"/>
      <c r="J143" s="130"/>
      <c r="K143" s="131"/>
      <c r="L143" s="129"/>
      <c r="M143" s="109"/>
      <c r="N143" s="130"/>
      <c r="O143" s="455"/>
      <c r="P143" s="455"/>
      <c r="Q143" s="455"/>
      <c r="R143" s="455"/>
      <c r="S143" s="455"/>
      <c r="T143" s="455"/>
      <c r="U143" s="45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47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55"/>
      <c r="P144" s="455"/>
      <c r="Q144" s="455"/>
      <c r="R144" s="455"/>
      <c r="S144" s="455"/>
      <c r="T144" s="455"/>
      <c r="U144" s="455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96" t="s">
        <v>234</v>
      </c>
      <c r="B145" s="497"/>
      <c r="C145" s="456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53"/>
      <c r="D146" s="108">
        <v>3.65</v>
      </c>
      <c r="E146" s="108"/>
      <c r="F146" s="153"/>
      <c r="G146" s="128"/>
      <c r="H146" s="447">
        <f t="shared" ref="H146:H159" si="63">D146*G146</f>
        <v>0</v>
      </c>
      <c r="I146" s="129"/>
      <c r="J146" s="130" t="str">
        <f t="array" ref="J146">IF(ISERROR(G146/I146),"",G146/I146)</f>
        <v/>
      </c>
      <c r="K146" s="44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55"/>
      <c r="P146" s="455"/>
      <c r="Q146" s="455"/>
      <c r="R146" s="455"/>
      <c r="S146" s="455"/>
      <c r="T146" s="455"/>
      <c r="U146" s="455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53"/>
      <c r="D147" s="108">
        <v>6.58</v>
      </c>
      <c r="E147" s="108"/>
      <c r="F147" s="127"/>
      <c r="G147" s="128"/>
      <c r="H147" s="44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55"/>
      <c r="P147" s="455"/>
      <c r="Q147" s="455"/>
      <c r="R147" s="455"/>
      <c r="S147" s="455"/>
      <c r="T147" s="455"/>
      <c r="U147" s="455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53"/>
      <c r="D148" s="108">
        <v>7.8</v>
      </c>
      <c r="E148" s="108"/>
      <c r="F148" s="127"/>
      <c r="G148" s="128"/>
      <c r="H148" s="447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55"/>
      <c r="P148" s="455"/>
      <c r="Q148" s="455"/>
      <c r="R148" s="455"/>
      <c r="S148" s="455"/>
      <c r="T148" s="455"/>
      <c r="U148" s="455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53"/>
      <c r="D149" s="108">
        <v>4.4000000000000004</v>
      </c>
      <c r="E149" s="108"/>
      <c r="F149" s="127"/>
      <c r="G149" s="128"/>
      <c r="H149" s="44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55"/>
      <c r="P149" s="455"/>
      <c r="Q149" s="455"/>
      <c r="R149" s="455"/>
      <c r="S149" s="455"/>
      <c r="T149" s="455"/>
      <c r="U149" s="455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4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55"/>
      <c r="P150" s="455"/>
      <c r="Q150" s="455"/>
      <c r="R150" s="455"/>
      <c r="S150" s="455"/>
      <c r="T150" s="455"/>
      <c r="U150" s="455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53" t="s">
        <v>499</v>
      </c>
      <c r="C151" s="453" t="s">
        <v>179</v>
      </c>
      <c r="D151" s="108">
        <v>6.04</v>
      </c>
      <c r="E151" s="108"/>
      <c r="F151" s="127"/>
      <c r="G151" s="128"/>
      <c r="H151" s="44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4" si="67">IF(ISERROR(I151-K151),"",I151-K151)</f>
        <v>0</v>
      </c>
      <c r="N151" s="130">
        <f t="shared" ref="N151:N152" si="68">SUM(O151:U151)</f>
        <v>0</v>
      </c>
      <c r="O151" s="455"/>
      <c r="P151" s="455"/>
      <c r="Q151" s="455"/>
      <c r="R151" s="455"/>
      <c r="S151" s="455"/>
      <c r="T151" s="455"/>
      <c r="U151" s="455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53" t="s">
        <v>239</v>
      </c>
      <c r="C152" s="453" t="s">
        <v>186</v>
      </c>
      <c r="D152" s="108">
        <v>6.04</v>
      </c>
      <c r="E152" s="108"/>
      <c r="F152" s="127"/>
      <c r="G152" s="128"/>
      <c r="H152" s="44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55"/>
      <c r="P152" s="455"/>
      <c r="Q152" s="455"/>
      <c r="R152" s="455"/>
      <c r="S152" s="455"/>
      <c r="T152" s="455"/>
      <c r="U152" s="455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customHeight="1">
      <c r="A153" s="307">
        <v>30601015</v>
      </c>
      <c r="B153" s="453" t="s">
        <v>443</v>
      </c>
      <c r="C153" s="453" t="s">
        <v>179</v>
      </c>
      <c r="D153" s="108">
        <v>6</v>
      </c>
      <c r="E153" s="108"/>
      <c r="F153" s="127">
        <v>42712</v>
      </c>
      <c r="G153" s="128">
        <f>42*3+38</f>
        <v>164</v>
      </c>
      <c r="H153" s="447">
        <f t="shared" si="63"/>
        <v>984</v>
      </c>
      <c r="I153" s="129">
        <f>9.5*5</f>
        <v>47.5</v>
      </c>
      <c r="J153" s="130">
        <f t="array" ref="J153">IF(ISERROR(G153/I153),"",G153/I153)</f>
        <v>3.4526315789473685</v>
      </c>
      <c r="K153" s="131">
        <f t="array" ref="K153">IF(ISERROR(G153/L153),"",G153/L153)</f>
        <v>27.333333333333332</v>
      </c>
      <c r="L153" s="129">
        <v>6</v>
      </c>
      <c r="M153" s="109">
        <f t="shared" si="67"/>
        <v>20.166666666666668</v>
      </c>
      <c r="N153" s="130"/>
      <c r="O153" s="455"/>
      <c r="P153" s="455"/>
      <c r="Q153" s="455"/>
      <c r="R153" s="455"/>
      <c r="S153" s="455"/>
      <c r="T153" s="455"/>
      <c r="U153" s="455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53" t="s">
        <v>443</v>
      </c>
      <c r="C154" s="453" t="s">
        <v>60</v>
      </c>
      <c r="D154" s="108">
        <v>6</v>
      </c>
      <c r="E154" s="108"/>
      <c r="F154" s="127">
        <v>42711</v>
      </c>
      <c r="G154" s="128">
        <v>1</v>
      </c>
      <c r="H154" s="447">
        <f t="shared" si="63"/>
        <v>6</v>
      </c>
      <c r="I154" s="129">
        <v>1</v>
      </c>
      <c r="J154" s="130">
        <f t="array" ref="J154">IF(ISERROR(G154/I154),"",G154/I154)</f>
        <v>1</v>
      </c>
      <c r="K154" s="131">
        <f t="array" ref="K154">IF(ISERROR(G154/L154),"",G154/L154)</f>
        <v>0.16666666666666666</v>
      </c>
      <c r="L154" s="129">
        <v>6</v>
      </c>
      <c r="M154" s="109">
        <f t="shared" si="67"/>
        <v>0.83333333333333337</v>
      </c>
      <c r="N154" s="130"/>
      <c r="O154" s="455"/>
      <c r="P154" s="455"/>
      <c r="Q154" s="455"/>
      <c r="R154" s="455"/>
      <c r="S154" s="455"/>
      <c r="T154" s="455"/>
      <c r="U154" s="455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46" t="s">
        <v>240</v>
      </c>
      <c r="C155" s="126"/>
      <c r="D155" s="108">
        <v>7.3</v>
      </c>
      <c r="E155" s="108"/>
      <c r="F155" s="127"/>
      <c r="G155" s="128"/>
      <c r="H155" s="44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55"/>
      <c r="P155" s="455"/>
      <c r="Q155" s="455"/>
      <c r="R155" s="455"/>
      <c r="S155" s="455"/>
      <c r="T155" s="455"/>
      <c r="U155" s="455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46" t="s">
        <v>241</v>
      </c>
      <c r="C156" s="126"/>
      <c r="D156" s="108">
        <f>78*120/1000</f>
        <v>9.36</v>
      </c>
      <c r="E156" s="108"/>
      <c r="F156" s="127"/>
      <c r="G156" s="128"/>
      <c r="H156" s="44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55"/>
      <c r="P156" s="455"/>
      <c r="Q156" s="455"/>
      <c r="R156" s="455"/>
      <c r="S156" s="455"/>
      <c r="T156" s="455"/>
      <c r="U156" s="455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46" t="s">
        <v>242</v>
      </c>
      <c r="C157" s="126"/>
      <c r="D157" s="108">
        <v>4.5</v>
      </c>
      <c r="E157" s="108"/>
      <c r="F157" s="127"/>
      <c r="G157" s="128"/>
      <c r="H157" s="447">
        <f t="shared" si="63"/>
        <v>0</v>
      </c>
      <c r="I157" s="129"/>
      <c r="J157" s="130"/>
      <c r="K157" s="131"/>
      <c r="L157" s="129"/>
      <c r="M157" s="109"/>
      <c r="N157" s="130"/>
      <c r="O157" s="455"/>
      <c r="P157" s="455"/>
      <c r="Q157" s="455"/>
      <c r="R157" s="455"/>
      <c r="S157" s="455"/>
      <c r="T157" s="455"/>
      <c r="U157" s="45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46" t="s">
        <v>243</v>
      </c>
      <c r="C158" s="126"/>
      <c r="D158" s="108">
        <v>4.5</v>
      </c>
      <c r="E158" s="108"/>
      <c r="F158" s="127"/>
      <c r="G158" s="128"/>
      <c r="H158" s="447">
        <f t="shared" si="63"/>
        <v>0</v>
      </c>
      <c r="I158" s="129"/>
      <c r="J158" s="130"/>
      <c r="K158" s="131"/>
      <c r="L158" s="129"/>
      <c r="M158" s="109"/>
      <c r="N158" s="130"/>
      <c r="O158" s="455"/>
      <c r="P158" s="455"/>
      <c r="Q158" s="455"/>
      <c r="R158" s="455"/>
      <c r="S158" s="455"/>
      <c r="T158" s="455"/>
      <c r="U158" s="455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47">
        <f t="shared" si="63"/>
        <v>0</v>
      </c>
      <c r="I159" s="129"/>
      <c r="J159" s="130"/>
      <c r="K159" s="131"/>
      <c r="L159" s="129"/>
      <c r="M159" s="109"/>
      <c r="N159" s="130"/>
      <c r="O159" s="455"/>
      <c r="P159" s="455"/>
      <c r="Q159" s="455"/>
      <c r="R159" s="455"/>
      <c r="S159" s="455"/>
      <c r="T159" s="455"/>
      <c r="U159" s="455"/>
      <c r="V159" s="132"/>
      <c r="W159" s="133"/>
      <c r="X159" s="132"/>
      <c r="Y159" s="132"/>
      <c r="Z159" s="132"/>
      <c r="AA159" s="132"/>
    </row>
    <row r="160" spans="1:27" ht="20.100000000000001" customHeight="1">
      <c r="A160" s="496" t="s">
        <v>244</v>
      </c>
      <c r="B160" s="497"/>
      <c r="C160" s="456" t="s">
        <v>202</v>
      </c>
      <c r="D160" s="143"/>
      <c r="E160" s="143"/>
      <c r="F160" s="144"/>
      <c r="G160" s="145">
        <f>SUM(G146:G158)</f>
        <v>165</v>
      </c>
      <c r="H160" s="146">
        <f>SUM(H146:H156)</f>
        <v>990</v>
      </c>
      <c r="I160" s="146">
        <f>SUM(I146:I158)</f>
        <v>48.5</v>
      </c>
      <c r="J160" s="130">
        <f t="array" ref="J160">IF(ISERROR(G160/I160),"",G160/I160)</f>
        <v>3.402061855670103</v>
      </c>
      <c r="K160" s="146">
        <f>SUM(K146:K156)</f>
        <v>27.5</v>
      </c>
      <c r="L160" s="147"/>
      <c r="M160" s="150">
        <f t="shared" ref="M160:V160" si="75">SUM(M146:M156)</f>
        <v>21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1768</v>
      </c>
      <c r="H161" s="154">
        <f>SUM(H28,H86,H121,H137,H145,H160)</f>
        <v>9062.67</v>
      </c>
      <c r="I161" s="154">
        <f>SUM(I28,I86,I121,I137,I145,I160)</f>
        <v>176.5</v>
      </c>
      <c r="J161" s="155">
        <f t="array" ref="J161">IF(ISERROR(G161/I161),"",G161/I161)</f>
        <v>10.016997167138809</v>
      </c>
      <c r="K161" s="154">
        <f>SUM(K28,K86,K121,K137,K145,K160)</f>
        <v>122.21166320992012</v>
      </c>
      <c r="L161" s="155">
        <f>IF(ISERROR(G161/K161),"",G161/K161)</f>
        <v>14.466704351802722</v>
      </c>
      <c r="M161" s="154">
        <f t="shared" ref="M161:AA161" si="76">SUM(M28,M86,M121,M137,M145,M160)</f>
        <v>54.288336790079875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449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449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449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449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449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449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449">
        <f>G161</f>
        <v>1768</v>
      </c>
      <c r="C168" s="472" t="s">
        <v>269</v>
      </c>
      <c r="D168" s="471"/>
      <c r="E168" s="462">
        <f>H161</f>
        <v>9062.67</v>
      </c>
      <c r="F168" s="462"/>
      <c r="G168" s="462" t="s">
        <v>270</v>
      </c>
      <c r="H168" s="462"/>
      <c r="I168" s="490">
        <f>L161</f>
        <v>14.466704351802722</v>
      </c>
      <c r="J168" s="490"/>
      <c r="K168" s="492" t="s">
        <v>271</v>
      </c>
      <c r="L168" s="492"/>
      <c r="M168" s="490">
        <f>J161</f>
        <v>10.016997167138809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449">
        <f>I161+C167</f>
        <v>180.5</v>
      </c>
      <c r="C169" s="469" t="s">
        <v>251</v>
      </c>
      <c r="D169" s="470"/>
      <c r="E169" s="487">
        <f>K161+I167</f>
        <v>163.21166320992012</v>
      </c>
      <c r="F169" s="487"/>
      <c r="G169" s="462" t="s">
        <v>274</v>
      </c>
      <c r="H169" s="462"/>
      <c r="I169" s="490">
        <f>B169-E169</f>
        <v>17.288336790079882</v>
      </c>
      <c r="J169" s="490"/>
      <c r="K169" s="492" t="s">
        <v>275</v>
      </c>
      <c r="L169" s="492"/>
      <c r="M169" s="493">
        <f>IF(ISERROR(I169/E169),"",I169/E169)</f>
        <v>0.10592586614256795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449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521</v>
      </c>
      <c r="H174" s="453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446" t="s">
        <v>178</v>
      </c>
      <c r="C175" s="126" t="s">
        <v>179</v>
      </c>
      <c r="D175" s="108">
        <v>5.03</v>
      </c>
      <c r="E175" s="108"/>
      <c r="F175" s="127"/>
      <c r="G175" s="128"/>
      <c r="H175" s="447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55"/>
      <c r="P175" s="455"/>
      <c r="Q175" s="455"/>
      <c r="R175" s="455"/>
      <c r="S175" s="455"/>
      <c r="T175" s="455"/>
      <c r="U175" s="455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4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55"/>
      <c r="P176" s="455"/>
      <c r="Q176" s="455"/>
      <c r="R176" s="455"/>
      <c r="S176" s="455"/>
      <c r="T176" s="455"/>
      <c r="U176" s="455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4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55"/>
      <c r="P177" s="455"/>
      <c r="Q177" s="455"/>
      <c r="R177" s="455"/>
      <c r="S177" s="455"/>
      <c r="T177" s="455"/>
      <c r="U177" s="455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4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55"/>
      <c r="P178" s="455"/>
      <c r="Q178" s="455"/>
      <c r="R178" s="455"/>
      <c r="S178" s="455"/>
      <c r="T178" s="455"/>
      <c r="U178" s="455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4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55"/>
      <c r="P179" s="455"/>
      <c r="Q179" s="455"/>
      <c r="R179" s="455"/>
      <c r="S179" s="455"/>
      <c r="T179" s="455"/>
      <c r="U179" s="455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47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5"/>
      <c r="P180" s="455"/>
      <c r="Q180" s="455"/>
      <c r="R180" s="455"/>
      <c r="S180" s="455"/>
      <c r="T180" s="455"/>
      <c r="U180" s="455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4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55"/>
      <c r="P181" s="455"/>
      <c r="Q181" s="455"/>
      <c r="R181" s="455"/>
      <c r="S181" s="455"/>
      <c r="T181" s="455"/>
      <c r="U181" s="455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4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55"/>
      <c r="P182" s="455"/>
      <c r="Q182" s="455"/>
      <c r="R182" s="455"/>
      <c r="S182" s="455"/>
      <c r="T182" s="455"/>
      <c r="U182" s="455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47">
        <f t="shared" si="77"/>
        <v>0</v>
      </c>
      <c r="I183" s="447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55"/>
      <c r="P183" s="455"/>
      <c r="Q183" s="455"/>
      <c r="R183" s="455"/>
      <c r="S183" s="455"/>
      <c r="T183" s="455"/>
      <c r="U183" s="455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>
        <v>42714</v>
      </c>
      <c r="G184" s="128">
        <f>100*5+72</f>
        <v>572</v>
      </c>
      <c r="H184" s="447">
        <f t="shared" si="77"/>
        <v>2882.88</v>
      </c>
      <c r="I184" s="447">
        <f>9*5</f>
        <v>45</v>
      </c>
      <c r="J184" s="130">
        <f t="array" ref="J184">IF(ISERROR(G184/I184),"",G184/I184)</f>
        <v>12.71111111111111</v>
      </c>
      <c r="K184" s="131">
        <f t="array" ref="K184">IF(ISERROR(G184/L184),"",G184/L184)</f>
        <v>33.647058823529413</v>
      </c>
      <c r="L184" s="129">
        <v>17</v>
      </c>
      <c r="M184" s="109">
        <f t="shared" si="78"/>
        <v>11.352941176470587</v>
      </c>
      <c r="N184" s="130">
        <f t="shared" si="81"/>
        <v>0</v>
      </c>
      <c r="O184" s="455"/>
      <c r="P184" s="455"/>
      <c r="Q184" s="455"/>
      <c r="R184" s="455"/>
      <c r="S184" s="455"/>
      <c r="T184" s="455"/>
      <c r="U184" s="455"/>
      <c r="V184" s="132">
        <f>SUM(X184:AA184)</f>
        <v>0</v>
      </c>
      <c r="W184" s="133">
        <f>IF(ISERROR(V184/G184),"",V184/G184)</f>
        <v>0</v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4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55"/>
      <c r="P185" s="455"/>
      <c r="Q185" s="455"/>
      <c r="R185" s="455"/>
      <c r="S185" s="455"/>
      <c r="T185" s="455"/>
      <c r="U185" s="45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4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55"/>
      <c r="P186" s="455"/>
      <c r="Q186" s="455"/>
      <c r="R186" s="455"/>
      <c r="S186" s="455"/>
      <c r="T186" s="455"/>
      <c r="U186" s="455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47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55"/>
      <c r="P187" s="455"/>
      <c r="Q187" s="455"/>
      <c r="R187" s="455"/>
      <c r="S187" s="455"/>
      <c r="T187" s="455"/>
      <c r="U187" s="455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4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55"/>
      <c r="P188" s="455"/>
      <c r="Q188" s="455"/>
      <c r="R188" s="455"/>
      <c r="S188" s="455"/>
      <c r="T188" s="455"/>
      <c r="U188" s="455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4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55"/>
      <c r="P189" s="455"/>
      <c r="Q189" s="455"/>
      <c r="R189" s="455"/>
      <c r="S189" s="455"/>
      <c r="T189" s="455"/>
      <c r="U189" s="455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53" t="s">
        <v>190</v>
      </c>
      <c r="D190" s="108">
        <v>4.8</v>
      </c>
      <c r="E190" s="108"/>
      <c r="F190" s="127"/>
      <c r="G190" s="128"/>
      <c r="H190" s="44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55"/>
      <c r="P190" s="455"/>
      <c r="Q190" s="455"/>
      <c r="R190" s="455"/>
      <c r="S190" s="455"/>
      <c r="T190" s="455"/>
      <c r="U190" s="455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53" t="s">
        <v>187</v>
      </c>
      <c r="D191" s="108">
        <v>4.8</v>
      </c>
      <c r="E191" s="108"/>
      <c r="F191" s="127"/>
      <c r="G191" s="128"/>
      <c r="H191" s="44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55"/>
      <c r="P191" s="455"/>
      <c r="Q191" s="455"/>
      <c r="R191" s="455"/>
      <c r="S191" s="455"/>
      <c r="T191" s="455"/>
      <c r="U191" s="455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53" t="s">
        <v>179</v>
      </c>
      <c r="D192" s="108">
        <v>4.8</v>
      </c>
      <c r="E192" s="108"/>
      <c r="F192" s="127"/>
      <c r="G192" s="128"/>
      <c r="H192" s="44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5"/>
      <c r="P192" s="455"/>
      <c r="Q192" s="455"/>
      <c r="R192" s="455"/>
      <c r="S192" s="455"/>
      <c r="T192" s="455"/>
      <c r="U192" s="45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53" t="s">
        <v>199</v>
      </c>
      <c r="D193" s="108">
        <v>4.8</v>
      </c>
      <c r="E193" s="108"/>
      <c r="F193" s="127"/>
      <c r="G193" s="128"/>
      <c r="H193" s="44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5"/>
      <c r="P193" s="455"/>
      <c r="Q193" s="455"/>
      <c r="R193" s="455"/>
      <c r="S193" s="455"/>
      <c r="T193" s="455"/>
      <c r="U193" s="45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4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55"/>
      <c r="P194" s="455"/>
      <c r="Q194" s="455"/>
      <c r="R194" s="455"/>
      <c r="S194" s="455"/>
      <c r="T194" s="455"/>
      <c r="U194" s="455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4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55"/>
      <c r="P195" s="455"/>
      <c r="Q195" s="455"/>
      <c r="R195" s="455"/>
      <c r="S195" s="455"/>
      <c r="T195" s="455"/>
      <c r="U195" s="455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96" t="s">
        <v>201</v>
      </c>
      <c r="B196" s="497"/>
      <c r="C196" s="456" t="s">
        <v>202</v>
      </c>
      <c r="D196" s="143"/>
      <c r="E196" s="143"/>
      <c r="F196" s="144"/>
      <c r="G196" s="145">
        <f>SUM(G175:G195)</f>
        <v>572</v>
      </c>
      <c r="H196" s="146">
        <f>SUM(H175:H195)</f>
        <v>2882.88</v>
      </c>
      <c r="I196" s="146">
        <f>SUM(I175:I195)</f>
        <v>45</v>
      </c>
      <c r="J196" s="130">
        <f t="array" ref="J196">IF(ISERROR(G196/I196),"",G196/I196)</f>
        <v>12.71111111111111</v>
      </c>
      <c r="K196" s="146">
        <f>SUM(K175:K195)</f>
        <v>33.647058823529413</v>
      </c>
      <c r="L196" s="147"/>
      <c r="M196" s="150">
        <f t="shared" ref="M196:AA196" si="90">SUM(M175:M195)</f>
        <v>11.352941176470587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46" t="s">
        <v>206</v>
      </c>
      <c r="C197" s="126" t="s">
        <v>199</v>
      </c>
      <c r="D197" s="108">
        <v>5.03</v>
      </c>
      <c r="E197" s="108"/>
      <c r="F197" s="127"/>
      <c r="G197" s="128"/>
      <c r="H197" s="44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51"/>
      <c r="P197" s="451"/>
      <c r="Q197" s="451"/>
      <c r="R197" s="451"/>
      <c r="S197" s="451"/>
      <c r="T197" s="451"/>
      <c r="U197" s="451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46" t="s">
        <v>426</v>
      </c>
      <c r="C198" s="187" t="s">
        <v>428</v>
      </c>
      <c r="D198" s="108">
        <v>5.03</v>
      </c>
      <c r="E198" s="108"/>
      <c r="F198" s="127"/>
      <c r="G198" s="128"/>
      <c r="H198" s="44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51"/>
      <c r="P198" s="451"/>
      <c r="Q198" s="451"/>
      <c r="R198" s="451"/>
      <c r="S198" s="451"/>
      <c r="T198" s="451"/>
      <c r="U198" s="451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46" t="s">
        <v>206</v>
      </c>
      <c r="C199" s="126" t="s">
        <v>186</v>
      </c>
      <c r="D199" s="108">
        <v>5.03</v>
      </c>
      <c r="E199" s="108"/>
      <c r="F199" s="127"/>
      <c r="G199" s="128"/>
      <c r="H199" s="44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51"/>
      <c r="P199" s="451"/>
      <c r="Q199" s="451"/>
      <c r="R199" s="451"/>
      <c r="S199" s="451"/>
      <c r="T199" s="451"/>
      <c r="U199" s="451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46" t="s">
        <v>206</v>
      </c>
      <c r="C200" s="126" t="s">
        <v>203</v>
      </c>
      <c r="D200" s="108">
        <v>5.03</v>
      </c>
      <c r="E200" s="108"/>
      <c r="F200" s="127"/>
      <c r="G200" s="128"/>
      <c r="H200" s="44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51"/>
      <c r="P200" s="451"/>
      <c r="Q200" s="451"/>
      <c r="R200" s="451"/>
      <c r="S200" s="451"/>
      <c r="T200" s="451"/>
      <c r="U200" s="451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46" t="s">
        <v>206</v>
      </c>
      <c r="C201" s="126" t="s">
        <v>207</v>
      </c>
      <c r="D201" s="108">
        <v>5.03</v>
      </c>
      <c r="E201" s="108"/>
      <c r="F201" s="127"/>
      <c r="G201" s="128"/>
      <c r="H201" s="44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51"/>
      <c r="P201" s="451"/>
      <c r="Q201" s="451"/>
      <c r="R201" s="451"/>
      <c r="S201" s="451"/>
      <c r="T201" s="451"/>
      <c r="U201" s="451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46" t="s">
        <v>414</v>
      </c>
      <c r="C202" s="187" t="s">
        <v>415</v>
      </c>
      <c r="D202" s="108">
        <v>5.03</v>
      </c>
      <c r="E202" s="108"/>
      <c r="F202" s="127"/>
      <c r="G202" s="128"/>
      <c r="H202" s="447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51"/>
      <c r="P202" s="451"/>
      <c r="Q202" s="451"/>
      <c r="R202" s="451"/>
      <c r="S202" s="451"/>
      <c r="T202" s="451"/>
      <c r="U202" s="451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46" t="s">
        <v>414</v>
      </c>
      <c r="C203" s="187" t="s">
        <v>416</v>
      </c>
      <c r="D203" s="108">
        <v>5.03</v>
      </c>
      <c r="E203" s="108"/>
      <c r="F203" s="127"/>
      <c r="G203" s="128"/>
      <c r="H203" s="447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51"/>
      <c r="P203" s="451"/>
      <c r="Q203" s="451"/>
      <c r="R203" s="451"/>
      <c r="S203" s="451"/>
      <c r="T203" s="451"/>
      <c r="U203" s="451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46" t="s">
        <v>414</v>
      </c>
      <c r="C204" s="187" t="s">
        <v>61</v>
      </c>
      <c r="D204" s="108">
        <v>5.03</v>
      </c>
      <c r="E204" s="108"/>
      <c r="F204" s="127"/>
      <c r="G204" s="128"/>
      <c r="H204" s="44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51"/>
      <c r="P204" s="451"/>
      <c r="Q204" s="451"/>
      <c r="R204" s="451"/>
      <c r="S204" s="451"/>
      <c r="T204" s="451"/>
      <c r="U204" s="45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46" t="s">
        <v>208</v>
      </c>
      <c r="C205" s="126" t="s">
        <v>179</v>
      </c>
      <c r="D205" s="108">
        <v>5.08</v>
      </c>
      <c r="E205" s="108"/>
      <c r="F205" s="127"/>
      <c r="G205" s="128"/>
      <c r="H205" s="44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51"/>
      <c r="P205" s="451"/>
      <c r="Q205" s="451"/>
      <c r="R205" s="451"/>
      <c r="S205" s="451"/>
      <c r="T205" s="451"/>
      <c r="U205" s="451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46" t="s">
        <v>208</v>
      </c>
      <c r="C206" s="126" t="s">
        <v>204</v>
      </c>
      <c r="D206" s="108">
        <v>5.08</v>
      </c>
      <c r="E206" s="108"/>
      <c r="F206" s="127"/>
      <c r="G206" s="128"/>
      <c r="H206" s="44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51"/>
      <c r="P206" s="451"/>
      <c r="Q206" s="451"/>
      <c r="R206" s="451"/>
      <c r="S206" s="451"/>
      <c r="T206" s="451"/>
      <c r="U206" s="451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46" t="s">
        <v>208</v>
      </c>
      <c r="C207" s="126" t="s">
        <v>205</v>
      </c>
      <c r="D207" s="108">
        <v>5.08</v>
      </c>
      <c r="E207" s="108"/>
      <c r="F207" s="127"/>
      <c r="G207" s="128"/>
      <c r="H207" s="44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51"/>
      <c r="P207" s="451"/>
      <c r="Q207" s="451"/>
      <c r="R207" s="451"/>
      <c r="S207" s="451"/>
      <c r="T207" s="451"/>
      <c r="U207" s="451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46" t="s">
        <v>208</v>
      </c>
      <c r="C208" s="126" t="s">
        <v>186</v>
      </c>
      <c r="D208" s="108">
        <v>5.08</v>
      </c>
      <c r="E208" s="108"/>
      <c r="F208" s="127"/>
      <c r="G208" s="128"/>
      <c r="H208" s="44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51"/>
      <c r="P208" s="451"/>
      <c r="Q208" s="451"/>
      <c r="R208" s="451"/>
      <c r="S208" s="451"/>
      <c r="T208" s="451"/>
      <c r="U208" s="45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46" t="s">
        <v>208</v>
      </c>
      <c r="C209" s="126" t="s">
        <v>203</v>
      </c>
      <c r="D209" s="108">
        <v>5.08</v>
      </c>
      <c r="E209" s="108"/>
      <c r="F209" s="127"/>
      <c r="G209" s="128"/>
      <c r="H209" s="44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51"/>
      <c r="P209" s="451"/>
      <c r="Q209" s="451"/>
      <c r="R209" s="451"/>
      <c r="S209" s="451"/>
      <c r="T209" s="451"/>
      <c r="U209" s="45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46" t="s">
        <v>208</v>
      </c>
      <c r="C210" s="126" t="s">
        <v>199</v>
      </c>
      <c r="D210" s="108">
        <v>5.08</v>
      </c>
      <c r="E210" s="108"/>
      <c r="F210" s="127"/>
      <c r="G210" s="128"/>
      <c r="H210" s="44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55"/>
      <c r="P210" s="455"/>
      <c r="Q210" s="455"/>
      <c r="R210" s="455"/>
      <c r="S210" s="455"/>
      <c r="T210" s="455"/>
      <c r="U210" s="45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46" t="s">
        <v>208</v>
      </c>
      <c r="C211" s="126" t="s">
        <v>187</v>
      </c>
      <c r="D211" s="108">
        <v>5.08</v>
      </c>
      <c r="E211" s="108"/>
      <c r="F211" s="127"/>
      <c r="G211" s="128"/>
      <c r="H211" s="44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51"/>
      <c r="P211" s="451"/>
      <c r="Q211" s="451"/>
      <c r="R211" s="451"/>
      <c r="S211" s="451"/>
      <c r="T211" s="451"/>
      <c r="U211" s="45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46" t="s">
        <v>208</v>
      </c>
      <c r="C212" s="126" t="s">
        <v>207</v>
      </c>
      <c r="D212" s="108">
        <v>5.08</v>
      </c>
      <c r="E212" s="108"/>
      <c r="F212" s="127"/>
      <c r="G212" s="128"/>
      <c r="H212" s="44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5"/>
      <c r="P212" s="455"/>
      <c r="Q212" s="455"/>
      <c r="R212" s="455"/>
      <c r="S212" s="455"/>
      <c r="T212" s="455"/>
      <c r="U212" s="45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46" t="s">
        <v>209</v>
      </c>
      <c r="C213" s="126" t="s">
        <v>194</v>
      </c>
      <c r="D213" s="108">
        <v>5.03</v>
      </c>
      <c r="E213" s="108"/>
      <c r="F213" s="127"/>
      <c r="G213" s="128"/>
      <c r="H213" s="44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51"/>
      <c r="P213" s="451"/>
      <c r="Q213" s="451"/>
      <c r="R213" s="451"/>
      <c r="S213" s="451"/>
      <c r="T213" s="451"/>
      <c r="U213" s="45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46" t="s">
        <v>209</v>
      </c>
      <c r="C214" s="126" t="s">
        <v>179</v>
      </c>
      <c r="D214" s="108">
        <v>5.03</v>
      </c>
      <c r="E214" s="108"/>
      <c r="F214" s="127"/>
      <c r="G214" s="128"/>
      <c r="H214" s="44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51"/>
      <c r="P214" s="451"/>
      <c r="Q214" s="451"/>
      <c r="R214" s="451"/>
      <c r="S214" s="451"/>
      <c r="T214" s="451"/>
      <c r="U214" s="45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46" t="s">
        <v>209</v>
      </c>
      <c r="C215" s="126" t="s">
        <v>195</v>
      </c>
      <c r="D215" s="108">
        <v>5.03</v>
      </c>
      <c r="E215" s="108"/>
      <c r="F215" s="127"/>
      <c r="G215" s="128"/>
      <c r="H215" s="44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51"/>
      <c r="P215" s="451"/>
      <c r="Q215" s="451"/>
      <c r="R215" s="451"/>
      <c r="S215" s="451"/>
      <c r="T215" s="451"/>
      <c r="U215" s="45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46" t="s">
        <v>209</v>
      </c>
      <c r="C216" s="126" t="s">
        <v>204</v>
      </c>
      <c r="D216" s="108">
        <v>5.03</v>
      </c>
      <c r="E216" s="108"/>
      <c r="F216" s="127"/>
      <c r="G216" s="128"/>
      <c r="H216" s="44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51"/>
      <c r="P216" s="451"/>
      <c r="Q216" s="451"/>
      <c r="R216" s="451"/>
      <c r="S216" s="451"/>
      <c r="T216" s="451"/>
      <c r="U216" s="45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46" t="s">
        <v>382</v>
      </c>
      <c r="C217" s="187" t="s">
        <v>383</v>
      </c>
      <c r="D217" s="108">
        <v>5.03</v>
      </c>
      <c r="E217" s="108"/>
      <c r="F217" s="127"/>
      <c r="G217" s="128"/>
      <c r="H217" s="44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51"/>
      <c r="P217" s="451"/>
      <c r="Q217" s="451"/>
      <c r="R217" s="451"/>
      <c r="S217" s="451"/>
      <c r="T217" s="451"/>
      <c r="U217" s="451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46" t="s">
        <v>382</v>
      </c>
      <c r="C218" s="187" t="s">
        <v>384</v>
      </c>
      <c r="D218" s="108">
        <v>5.03</v>
      </c>
      <c r="E218" s="108"/>
      <c r="F218" s="127"/>
      <c r="G218" s="128"/>
      <c r="H218" s="44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51"/>
      <c r="P218" s="451"/>
      <c r="Q218" s="451"/>
      <c r="R218" s="451"/>
      <c r="S218" s="451"/>
      <c r="T218" s="451"/>
      <c r="U218" s="451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46" t="s">
        <v>382</v>
      </c>
      <c r="C219" s="187" t="s">
        <v>389</v>
      </c>
      <c r="D219" s="108">
        <v>5.03</v>
      </c>
      <c r="E219" s="108"/>
      <c r="F219" s="127"/>
      <c r="G219" s="128"/>
      <c r="H219" s="44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51"/>
      <c r="P219" s="451"/>
      <c r="Q219" s="451"/>
      <c r="R219" s="451"/>
      <c r="S219" s="451"/>
      <c r="T219" s="451"/>
      <c r="U219" s="45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46" t="s">
        <v>382</v>
      </c>
      <c r="C220" s="187" t="s">
        <v>391</v>
      </c>
      <c r="D220" s="108">
        <v>5.03</v>
      </c>
      <c r="E220" s="108"/>
      <c r="F220" s="127"/>
      <c r="G220" s="128"/>
      <c r="H220" s="44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51"/>
      <c r="P220" s="451"/>
      <c r="Q220" s="451"/>
      <c r="R220" s="451"/>
      <c r="S220" s="451"/>
      <c r="T220" s="451"/>
      <c r="U220" s="45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46" t="s">
        <v>418</v>
      </c>
      <c r="C221" s="187" t="s">
        <v>364</v>
      </c>
      <c r="D221" s="108">
        <v>5.03</v>
      </c>
      <c r="E221" s="108"/>
      <c r="F221" s="127"/>
      <c r="G221" s="128"/>
      <c r="H221" s="44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51"/>
      <c r="P221" s="451"/>
      <c r="Q221" s="451"/>
      <c r="R221" s="451"/>
      <c r="S221" s="451"/>
      <c r="T221" s="451"/>
      <c r="U221" s="45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46" t="s">
        <v>418</v>
      </c>
      <c r="C222" s="187" t="s">
        <v>365</v>
      </c>
      <c r="D222" s="108">
        <v>5.03</v>
      </c>
      <c r="E222" s="108"/>
      <c r="F222" s="127"/>
      <c r="G222" s="128"/>
      <c r="H222" s="44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51"/>
      <c r="P222" s="451"/>
      <c r="Q222" s="451"/>
      <c r="R222" s="451"/>
      <c r="S222" s="451"/>
      <c r="T222" s="451"/>
      <c r="U222" s="45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46" t="s">
        <v>418</v>
      </c>
      <c r="C223" s="187" t="s">
        <v>366</v>
      </c>
      <c r="D223" s="108">
        <v>5.03</v>
      </c>
      <c r="E223" s="108"/>
      <c r="F223" s="127"/>
      <c r="G223" s="128"/>
      <c r="H223" s="44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51"/>
      <c r="P223" s="451"/>
      <c r="Q223" s="451"/>
      <c r="R223" s="451"/>
      <c r="S223" s="451"/>
      <c r="T223" s="451"/>
      <c r="U223" s="45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46" t="s">
        <v>418</v>
      </c>
      <c r="C224" s="187" t="s">
        <v>367</v>
      </c>
      <c r="D224" s="108">
        <v>5.03</v>
      </c>
      <c r="E224" s="108"/>
      <c r="F224" s="127"/>
      <c r="G224" s="128"/>
      <c r="H224" s="44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51"/>
      <c r="P224" s="451"/>
      <c r="Q224" s="451"/>
      <c r="R224" s="451"/>
      <c r="S224" s="451"/>
      <c r="T224" s="451"/>
      <c r="U224" s="45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47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55"/>
      <c r="P225" s="455"/>
      <c r="Q225" s="455"/>
      <c r="R225" s="455"/>
      <c r="S225" s="455"/>
      <c r="T225" s="455"/>
      <c r="U225" s="455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47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55"/>
      <c r="P226" s="455"/>
      <c r="Q226" s="455"/>
      <c r="R226" s="455"/>
      <c r="S226" s="455"/>
      <c r="T226" s="455"/>
      <c r="U226" s="455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>
        <v>42714</v>
      </c>
      <c r="G227" s="128">
        <f>108</f>
        <v>108</v>
      </c>
      <c r="H227" s="447">
        <f t="shared" si="91"/>
        <v>543.24</v>
      </c>
      <c r="I227" s="129">
        <f>3*2</f>
        <v>6</v>
      </c>
      <c r="J227" s="130">
        <f t="array" ref="J227">IF(ISERROR(G227/I227),"",G227/I227)</f>
        <v>18</v>
      </c>
      <c r="K227" s="131">
        <f t="array" ref="K227">IF(ISERROR(G227/L227),"",G227/L227)</f>
        <v>2.7</v>
      </c>
      <c r="L227" s="129">
        <v>40</v>
      </c>
      <c r="M227" s="109">
        <f t="shared" si="101"/>
        <v>3.3</v>
      </c>
      <c r="N227" s="130">
        <f t="shared" si="102"/>
        <v>0</v>
      </c>
      <c r="O227" s="455"/>
      <c r="P227" s="455"/>
      <c r="Q227" s="455"/>
      <c r="R227" s="455"/>
      <c r="S227" s="455"/>
      <c r="T227" s="455"/>
      <c r="U227" s="455"/>
      <c r="V227" s="132">
        <f t="shared" si="105"/>
        <v>0</v>
      </c>
      <c r="W227" s="133">
        <f t="shared" si="106"/>
        <v>0</v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4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55"/>
      <c r="P228" s="455"/>
      <c r="Q228" s="455"/>
      <c r="R228" s="455"/>
      <c r="S228" s="455"/>
      <c r="T228" s="455"/>
      <c r="U228" s="455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4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55"/>
      <c r="P229" s="455"/>
      <c r="Q229" s="455"/>
      <c r="R229" s="455"/>
      <c r="S229" s="455"/>
      <c r="T229" s="455"/>
      <c r="U229" s="45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4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5"/>
      <c r="P230" s="455"/>
      <c r="Q230" s="455"/>
      <c r="R230" s="455"/>
      <c r="S230" s="455"/>
      <c r="T230" s="455"/>
      <c r="U230" s="45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4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5"/>
      <c r="P231" s="455"/>
      <c r="Q231" s="455"/>
      <c r="R231" s="455"/>
      <c r="S231" s="455"/>
      <c r="T231" s="455"/>
      <c r="U231" s="45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4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5"/>
      <c r="P232" s="455"/>
      <c r="Q232" s="455"/>
      <c r="R232" s="455"/>
      <c r="S232" s="455"/>
      <c r="T232" s="455"/>
      <c r="U232" s="45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4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5"/>
      <c r="P233" s="455"/>
      <c r="Q233" s="455"/>
      <c r="R233" s="455"/>
      <c r="S233" s="455"/>
      <c r="T233" s="455"/>
      <c r="U233" s="45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4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5"/>
      <c r="P234" s="455"/>
      <c r="Q234" s="455"/>
      <c r="R234" s="455"/>
      <c r="S234" s="455"/>
      <c r="T234" s="455"/>
      <c r="U234" s="45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44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55"/>
      <c r="P235" s="455"/>
      <c r="Q235" s="455"/>
      <c r="R235" s="455"/>
      <c r="S235" s="455"/>
      <c r="T235" s="455"/>
      <c r="U235" s="455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4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55"/>
      <c r="P236" s="455"/>
      <c r="Q236" s="455"/>
      <c r="R236" s="455"/>
      <c r="S236" s="455"/>
      <c r="T236" s="455"/>
      <c r="U236" s="455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47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55"/>
      <c r="P237" s="455"/>
      <c r="Q237" s="455"/>
      <c r="R237" s="455"/>
      <c r="S237" s="455"/>
      <c r="T237" s="455"/>
      <c r="U237" s="455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18.75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>
        <v>42714</v>
      </c>
      <c r="G238" s="128">
        <f>100*10</f>
        <v>1000</v>
      </c>
      <c r="H238" s="447">
        <f t="shared" si="91"/>
        <v>5030</v>
      </c>
      <c r="I238" s="129">
        <f>11.5*5</f>
        <v>57.5</v>
      </c>
      <c r="J238" s="130">
        <f t="array" ref="J238">IF(ISERROR(G238/I238),"",G238/I238)</f>
        <v>17.391304347826086</v>
      </c>
      <c r="K238" s="131">
        <f t="array" ref="K238">IF(ISERROR(G238/L238),"",G238/L238)</f>
        <v>46.511627906976742</v>
      </c>
      <c r="L238" s="129">
        <v>21.5</v>
      </c>
      <c r="M238" s="109">
        <f t="shared" si="107"/>
        <v>10.988372093023258</v>
      </c>
      <c r="N238" s="130">
        <f t="shared" si="108"/>
        <v>0</v>
      </c>
      <c r="O238" s="455"/>
      <c r="P238" s="455"/>
      <c r="Q238" s="455"/>
      <c r="R238" s="455"/>
      <c r="S238" s="455"/>
      <c r="T238" s="455"/>
      <c r="U238" s="455"/>
      <c r="V238" s="132">
        <f t="shared" si="109"/>
        <v>0</v>
      </c>
      <c r="W238" s="133">
        <f t="shared" si="110"/>
        <v>0</v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4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55"/>
      <c r="P239" s="455"/>
      <c r="Q239" s="455"/>
      <c r="R239" s="455"/>
      <c r="S239" s="455"/>
      <c r="T239" s="455"/>
      <c r="U239" s="45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4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55"/>
      <c r="P240" s="455"/>
      <c r="Q240" s="455"/>
      <c r="R240" s="455"/>
      <c r="S240" s="455"/>
      <c r="T240" s="455"/>
      <c r="U240" s="455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4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55"/>
      <c r="P241" s="455"/>
      <c r="Q241" s="455"/>
      <c r="R241" s="455"/>
      <c r="S241" s="455"/>
      <c r="T241" s="455"/>
      <c r="U241" s="455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4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55"/>
      <c r="P242" s="455"/>
      <c r="Q242" s="455"/>
      <c r="R242" s="455"/>
      <c r="S242" s="455"/>
      <c r="T242" s="455"/>
      <c r="U242" s="455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4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5"/>
      <c r="P243" s="455"/>
      <c r="Q243" s="455"/>
      <c r="R243" s="455"/>
      <c r="S243" s="455"/>
      <c r="T243" s="455"/>
      <c r="U243" s="455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4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55"/>
      <c r="P244" s="455"/>
      <c r="Q244" s="455"/>
      <c r="R244" s="455"/>
      <c r="S244" s="455"/>
      <c r="T244" s="455"/>
      <c r="U244" s="455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4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55"/>
      <c r="P245" s="455"/>
      <c r="Q245" s="455"/>
      <c r="R245" s="455"/>
      <c r="S245" s="455"/>
      <c r="T245" s="455"/>
      <c r="U245" s="455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4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5"/>
      <c r="P246" s="455"/>
      <c r="Q246" s="455"/>
      <c r="R246" s="455"/>
      <c r="S246" s="455"/>
      <c r="T246" s="455"/>
      <c r="U246" s="45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4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5"/>
      <c r="P247" s="455"/>
      <c r="Q247" s="455"/>
      <c r="R247" s="455"/>
      <c r="S247" s="455"/>
      <c r="T247" s="455"/>
      <c r="U247" s="45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4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55"/>
      <c r="P248" s="455"/>
      <c r="Q248" s="455"/>
      <c r="R248" s="455"/>
      <c r="S248" s="455"/>
      <c r="T248" s="455"/>
      <c r="U248" s="45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4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55"/>
      <c r="P249" s="455"/>
      <c r="Q249" s="455"/>
      <c r="R249" s="455"/>
      <c r="S249" s="455"/>
      <c r="T249" s="455"/>
      <c r="U249" s="45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4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5"/>
      <c r="P250" s="455"/>
      <c r="Q250" s="455"/>
      <c r="R250" s="455"/>
      <c r="S250" s="455"/>
      <c r="T250" s="455"/>
      <c r="U250" s="45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4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5"/>
      <c r="P251" s="455"/>
      <c r="Q251" s="455"/>
      <c r="R251" s="455"/>
      <c r="S251" s="455"/>
      <c r="T251" s="455"/>
      <c r="U251" s="45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4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5"/>
      <c r="P252" s="455"/>
      <c r="Q252" s="455"/>
      <c r="R252" s="455"/>
      <c r="S252" s="455"/>
      <c r="T252" s="455"/>
      <c r="U252" s="45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4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5"/>
      <c r="P253" s="455"/>
      <c r="Q253" s="455"/>
      <c r="R253" s="455"/>
      <c r="S253" s="455"/>
      <c r="T253" s="455"/>
      <c r="U253" s="455"/>
      <c r="V253" s="132"/>
      <c r="W253" s="133"/>
      <c r="X253" s="132"/>
      <c r="Y253" s="132"/>
      <c r="Z253" s="132"/>
      <c r="AA253" s="132"/>
    </row>
    <row r="254" spans="1:27" ht="20.100000000000001" customHeight="1">
      <c r="A254" s="504" t="s">
        <v>216</v>
      </c>
      <c r="B254" s="504"/>
      <c r="C254" s="456" t="s">
        <v>202</v>
      </c>
      <c r="D254" s="143"/>
      <c r="E254" s="143"/>
      <c r="F254" s="144"/>
      <c r="G254" s="145">
        <f>SUM(G197:G253)</f>
        <v>1108</v>
      </c>
      <c r="H254" s="146">
        <f>SUM(H197:H253)</f>
        <v>5573.24</v>
      </c>
      <c r="I254" s="146">
        <f>SUM(I197:I253)</f>
        <v>63.5</v>
      </c>
      <c r="J254" s="130">
        <f t="array" ref="J254">IF(ISERROR(G254/I254),"",G254/I254)</f>
        <v>17.448818897637796</v>
      </c>
      <c r="K254" s="146">
        <f>SUM(K197:K253)</f>
        <v>49.211627906976744</v>
      </c>
      <c r="L254" s="147"/>
      <c r="M254" s="150">
        <f t="shared" ref="M254:V254" si="114">SUM(M197:M253)</f>
        <v>14.288372093023259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46" t="s">
        <v>217</v>
      </c>
      <c r="C255" s="126" t="s">
        <v>179</v>
      </c>
      <c r="D255" s="108">
        <v>5.03</v>
      </c>
      <c r="E255" s="108"/>
      <c r="F255" s="127"/>
      <c r="G255" s="128"/>
      <c r="H255" s="44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55"/>
      <c r="P255" s="455"/>
      <c r="Q255" s="455"/>
      <c r="R255" s="455"/>
      <c r="S255" s="455"/>
      <c r="T255" s="455"/>
      <c r="U255" s="455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46" t="s">
        <v>217</v>
      </c>
      <c r="C256" s="126" t="s">
        <v>186</v>
      </c>
      <c r="D256" s="108">
        <v>5.03</v>
      </c>
      <c r="E256" s="108"/>
      <c r="F256" s="127"/>
      <c r="G256" s="128"/>
      <c r="H256" s="447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55"/>
      <c r="P256" s="455"/>
      <c r="Q256" s="455"/>
      <c r="R256" s="455"/>
      <c r="S256" s="455"/>
      <c r="T256" s="455"/>
      <c r="U256" s="455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46" t="s">
        <v>217</v>
      </c>
      <c r="C257" s="126" t="s">
        <v>204</v>
      </c>
      <c r="D257" s="108">
        <v>5.03</v>
      </c>
      <c r="E257" s="108"/>
      <c r="F257" s="127"/>
      <c r="G257" s="128"/>
      <c r="H257" s="44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55"/>
      <c r="P257" s="455"/>
      <c r="Q257" s="455"/>
      <c r="R257" s="455"/>
      <c r="S257" s="455"/>
      <c r="T257" s="455"/>
      <c r="U257" s="455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v>35</v>
      </c>
      <c r="H258" s="447">
        <f t="shared" si="116"/>
        <v>176.05</v>
      </c>
      <c r="I258" s="129">
        <f>11.5*2</f>
        <v>23</v>
      </c>
      <c r="J258" s="130">
        <f t="array" ref="J258">IF(ISERROR(G258/I258),"",G258/I258)</f>
        <v>1.5217391304347827</v>
      </c>
      <c r="K258" s="131">
        <f t="array" ref="K258">IF(ISERROR(G258/L258),"",G258/L258)</f>
        <v>3.7634408602150535</v>
      </c>
      <c r="L258" s="129">
        <v>9.3000000000000007</v>
      </c>
      <c r="M258" s="109">
        <f t="shared" si="117"/>
        <v>19.236559139784948</v>
      </c>
      <c r="N258" s="130">
        <f t="shared" si="118"/>
        <v>0</v>
      </c>
      <c r="O258" s="455"/>
      <c r="P258" s="455"/>
      <c r="Q258" s="455"/>
      <c r="R258" s="455"/>
      <c r="S258" s="455"/>
      <c r="T258" s="455"/>
      <c r="U258" s="455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4</v>
      </c>
      <c r="H259" s="447">
        <f t="shared" si="116"/>
        <v>20.12</v>
      </c>
      <c r="I259" s="129">
        <v>0.5</v>
      </c>
      <c r="J259" s="130">
        <f t="array" ref="J259">IF(ISERROR(G259/I259),"",G259/I259)</f>
        <v>8</v>
      </c>
      <c r="K259" s="131">
        <f t="array" ref="K259">IF(ISERROR(G259/L259),"",G259/L259)</f>
        <v>0.43010752688172038</v>
      </c>
      <c r="L259" s="129">
        <v>9.3000000000000007</v>
      </c>
      <c r="M259" s="109">
        <f t="shared" si="117"/>
        <v>6.9892473118279619E-2</v>
      </c>
      <c r="N259" s="130">
        <f t="shared" si="118"/>
        <v>0</v>
      </c>
      <c r="O259" s="455"/>
      <c r="P259" s="455"/>
      <c r="Q259" s="455"/>
      <c r="R259" s="455"/>
      <c r="S259" s="455"/>
      <c r="T259" s="455"/>
      <c r="U259" s="455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6</v>
      </c>
      <c r="H260" s="447">
        <f t="shared" si="116"/>
        <v>30.18</v>
      </c>
      <c r="I260" s="129">
        <v>0.5</v>
      </c>
      <c r="J260" s="130">
        <f t="array" ref="J260">IF(ISERROR(G260/I260),"",G260/I260)</f>
        <v>12</v>
      </c>
      <c r="K260" s="131">
        <f t="array" ref="K260">IF(ISERROR(G260/L260),"",G260/L260)</f>
        <v>0.64516129032258063</v>
      </c>
      <c r="L260" s="129">
        <v>9.3000000000000007</v>
      </c>
      <c r="M260" s="109">
        <f t="shared" si="117"/>
        <v>-0.14516129032258063</v>
      </c>
      <c r="N260" s="130">
        <f t="shared" si="118"/>
        <v>0</v>
      </c>
      <c r="O260" s="455"/>
      <c r="P260" s="455"/>
      <c r="Q260" s="455"/>
      <c r="R260" s="455"/>
      <c r="S260" s="455"/>
      <c r="T260" s="455"/>
      <c r="U260" s="455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4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5"/>
      <c r="P261" s="455"/>
      <c r="Q261" s="455"/>
      <c r="R261" s="455"/>
      <c r="S261" s="455"/>
      <c r="T261" s="455"/>
      <c r="U261" s="45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47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5"/>
      <c r="P262" s="455"/>
      <c r="Q262" s="455"/>
      <c r="R262" s="455"/>
      <c r="S262" s="455"/>
      <c r="T262" s="455"/>
      <c r="U262" s="455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4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55"/>
      <c r="P263" s="455"/>
      <c r="Q263" s="455"/>
      <c r="R263" s="455"/>
      <c r="S263" s="455"/>
      <c r="T263" s="455"/>
      <c r="U263" s="455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4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55"/>
      <c r="P264" s="455"/>
      <c r="Q264" s="455"/>
      <c r="R264" s="455"/>
      <c r="S264" s="455"/>
      <c r="T264" s="455"/>
      <c r="U264" s="455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4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5"/>
      <c r="P265" s="455"/>
      <c r="Q265" s="455"/>
      <c r="R265" s="455"/>
      <c r="S265" s="455"/>
      <c r="T265" s="455"/>
      <c r="U265" s="45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4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5"/>
      <c r="P266" s="455"/>
      <c r="Q266" s="455"/>
      <c r="R266" s="455"/>
      <c r="S266" s="455"/>
      <c r="T266" s="455"/>
      <c r="U266" s="45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4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55"/>
      <c r="P267" s="455"/>
      <c r="Q267" s="455"/>
      <c r="R267" s="455"/>
      <c r="S267" s="455"/>
      <c r="T267" s="455"/>
      <c r="U267" s="455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4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55"/>
      <c r="P268" s="455"/>
      <c r="Q268" s="455"/>
      <c r="R268" s="455"/>
      <c r="S268" s="455"/>
      <c r="T268" s="455"/>
      <c r="U268" s="455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4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55"/>
      <c r="P269" s="455"/>
      <c r="Q269" s="455"/>
      <c r="R269" s="455"/>
      <c r="S269" s="455"/>
      <c r="T269" s="455"/>
      <c r="U269" s="455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4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5"/>
      <c r="P270" s="455"/>
      <c r="Q270" s="455"/>
      <c r="R270" s="455"/>
      <c r="S270" s="455"/>
      <c r="T270" s="455"/>
      <c r="U270" s="455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46" t="s">
        <v>222</v>
      </c>
      <c r="C271" s="126" t="s">
        <v>181</v>
      </c>
      <c r="D271" s="108">
        <v>9.36</v>
      </c>
      <c r="E271" s="108"/>
      <c r="F271" s="127"/>
      <c r="G271" s="128"/>
      <c r="H271" s="44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55"/>
      <c r="P271" s="455"/>
      <c r="Q271" s="455"/>
      <c r="R271" s="455"/>
      <c r="S271" s="455"/>
      <c r="T271" s="455"/>
      <c r="U271" s="455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46" t="s">
        <v>222</v>
      </c>
      <c r="C272" s="126" t="s">
        <v>179</v>
      </c>
      <c r="D272" s="108">
        <v>9.36</v>
      </c>
      <c r="E272" s="108"/>
      <c r="F272" s="127"/>
      <c r="G272" s="128"/>
      <c r="H272" s="44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55"/>
      <c r="P272" s="455"/>
      <c r="Q272" s="455"/>
      <c r="R272" s="455"/>
      <c r="S272" s="455"/>
      <c r="T272" s="455"/>
      <c r="U272" s="455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46" t="s">
        <v>222</v>
      </c>
      <c r="C273" s="126" t="s">
        <v>221</v>
      </c>
      <c r="D273" s="108">
        <v>9.36</v>
      </c>
      <c r="E273" s="108"/>
      <c r="F273" s="127"/>
      <c r="G273" s="128"/>
      <c r="H273" s="44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5"/>
      <c r="P273" s="455"/>
      <c r="Q273" s="455"/>
      <c r="R273" s="455"/>
      <c r="S273" s="455"/>
      <c r="T273" s="455"/>
      <c r="U273" s="455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46" t="s">
        <v>222</v>
      </c>
      <c r="C274" s="126" t="s">
        <v>186</v>
      </c>
      <c r="D274" s="108">
        <v>9.36</v>
      </c>
      <c r="E274" s="108"/>
      <c r="F274" s="127"/>
      <c r="G274" s="128"/>
      <c r="H274" s="44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5"/>
      <c r="P274" s="455"/>
      <c r="Q274" s="455"/>
      <c r="R274" s="455"/>
      <c r="S274" s="455"/>
      <c r="T274" s="455"/>
      <c r="U274" s="455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46" t="s">
        <v>393</v>
      </c>
      <c r="C275" s="187" t="s">
        <v>395</v>
      </c>
      <c r="D275" s="108">
        <v>5</v>
      </c>
      <c r="E275" s="108"/>
      <c r="F275" s="127"/>
      <c r="G275" s="128"/>
      <c r="H275" s="447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55"/>
      <c r="P275" s="455"/>
      <c r="Q275" s="455"/>
      <c r="R275" s="455"/>
      <c r="S275" s="455"/>
      <c r="T275" s="455"/>
      <c r="U275" s="455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46" t="s">
        <v>393</v>
      </c>
      <c r="C276" s="187" t="s">
        <v>402</v>
      </c>
      <c r="D276" s="108">
        <v>5</v>
      </c>
      <c r="E276" s="108"/>
      <c r="F276" s="127"/>
      <c r="G276" s="128"/>
      <c r="H276" s="447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55"/>
      <c r="P276" s="455"/>
      <c r="Q276" s="455"/>
      <c r="R276" s="455"/>
      <c r="S276" s="455"/>
      <c r="T276" s="455"/>
      <c r="U276" s="455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46" t="s">
        <v>404</v>
      </c>
      <c r="C277" s="187" t="s">
        <v>405</v>
      </c>
      <c r="D277" s="108">
        <v>5</v>
      </c>
      <c r="E277" s="108"/>
      <c r="F277" s="127"/>
      <c r="G277" s="128"/>
      <c r="H277" s="44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5"/>
      <c r="P277" s="455"/>
      <c r="Q277" s="455"/>
      <c r="R277" s="455"/>
      <c r="S277" s="455"/>
      <c r="T277" s="455"/>
      <c r="U277" s="45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46" t="s">
        <v>342</v>
      </c>
      <c r="C278" s="187" t="s">
        <v>372</v>
      </c>
      <c r="D278" s="108">
        <v>5</v>
      </c>
      <c r="E278" s="108"/>
      <c r="F278" s="127"/>
      <c r="G278" s="128"/>
      <c r="H278" s="44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5"/>
      <c r="P278" s="455"/>
      <c r="Q278" s="455"/>
      <c r="R278" s="455"/>
      <c r="S278" s="455"/>
      <c r="T278" s="455"/>
      <c r="U278" s="45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46" t="s">
        <v>343</v>
      </c>
      <c r="C279" s="126" t="s">
        <v>345</v>
      </c>
      <c r="D279" s="108">
        <v>5</v>
      </c>
      <c r="E279" s="108"/>
      <c r="F279" s="127"/>
      <c r="G279" s="128"/>
      <c r="H279" s="44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5"/>
      <c r="P279" s="455"/>
      <c r="Q279" s="455"/>
      <c r="R279" s="455"/>
      <c r="S279" s="455"/>
      <c r="T279" s="455"/>
      <c r="U279" s="45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46" t="s">
        <v>343</v>
      </c>
      <c r="C280" s="126" t="s">
        <v>347</v>
      </c>
      <c r="D280" s="108">
        <v>5</v>
      </c>
      <c r="E280" s="108"/>
      <c r="F280" s="127"/>
      <c r="G280" s="128"/>
      <c r="H280" s="44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5"/>
      <c r="P280" s="455"/>
      <c r="Q280" s="455"/>
      <c r="R280" s="455"/>
      <c r="S280" s="455"/>
      <c r="T280" s="455"/>
      <c r="U280" s="45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4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55"/>
      <c r="P281" s="455"/>
      <c r="Q281" s="455"/>
      <c r="R281" s="455"/>
      <c r="S281" s="455"/>
      <c r="T281" s="455"/>
      <c r="U281" s="455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>
        <v>42707</v>
      </c>
      <c r="G282" s="128">
        <f>86+100</f>
        <v>186</v>
      </c>
      <c r="H282" s="447">
        <f t="shared" si="116"/>
        <v>941.16</v>
      </c>
      <c r="I282" s="129">
        <f>11.5*3</f>
        <v>34.5</v>
      </c>
      <c r="J282" s="130">
        <f t="array" ref="J282">IF(ISERROR(G282/I282),"",G282/I282)</f>
        <v>5.3913043478260869</v>
      </c>
      <c r="K282" s="131">
        <f t="array" ref="K282">IF(ISERROR(G282/L282),"",G282/L282)</f>
        <v>12</v>
      </c>
      <c r="L282" s="129">
        <v>15.5</v>
      </c>
      <c r="M282" s="109">
        <f t="shared" si="120"/>
        <v>22.5</v>
      </c>
      <c r="N282" s="130">
        <f t="shared" si="121"/>
        <v>0</v>
      </c>
      <c r="O282" s="455"/>
      <c r="P282" s="455"/>
      <c r="Q282" s="455"/>
      <c r="R282" s="455"/>
      <c r="S282" s="455"/>
      <c r="T282" s="455"/>
      <c r="U282" s="455"/>
      <c r="V282" s="132">
        <f t="shared" si="125"/>
        <v>0</v>
      </c>
      <c r="W282" s="133">
        <f t="shared" si="126"/>
        <v>0</v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447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55"/>
      <c r="P283" s="455"/>
      <c r="Q283" s="455"/>
      <c r="R283" s="455"/>
      <c r="S283" s="455"/>
      <c r="T283" s="455"/>
      <c r="U283" s="45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47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55"/>
      <c r="P284" s="455"/>
      <c r="Q284" s="455"/>
      <c r="R284" s="455"/>
      <c r="S284" s="455"/>
      <c r="T284" s="455"/>
      <c r="U284" s="455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4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5"/>
      <c r="P285" s="455"/>
      <c r="Q285" s="455"/>
      <c r="R285" s="455"/>
      <c r="S285" s="455"/>
      <c r="T285" s="455"/>
      <c r="U285" s="45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4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55"/>
      <c r="P286" s="455"/>
      <c r="Q286" s="455"/>
      <c r="R286" s="455"/>
      <c r="S286" s="455"/>
      <c r="T286" s="455"/>
      <c r="U286" s="455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4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55"/>
      <c r="P287" s="455"/>
      <c r="Q287" s="455"/>
      <c r="R287" s="455"/>
      <c r="S287" s="455"/>
      <c r="T287" s="455"/>
      <c r="U287" s="455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47">
        <f t="shared" si="116"/>
        <v>0</v>
      </c>
      <c r="I288" s="129"/>
      <c r="J288" s="130" t="str">
        <f t="array" ref="J288">IF(ISERROR(G288/I288),"",G288/I288)</f>
        <v/>
      </c>
      <c r="K288" s="44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55"/>
      <c r="P288" s="455"/>
      <c r="Q288" s="455"/>
      <c r="R288" s="455"/>
      <c r="S288" s="455"/>
      <c r="T288" s="455"/>
      <c r="U288" s="455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456" t="s">
        <v>202</v>
      </c>
      <c r="D289" s="143"/>
      <c r="E289" s="143"/>
      <c r="F289" s="144"/>
      <c r="G289" s="145">
        <f>SUM(G255:G288)</f>
        <v>231</v>
      </c>
      <c r="H289" s="146">
        <f>SUM(H255:H288)</f>
        <v>1167.51</v>
      </c>
      <c r="I289" s="146">
        <f>SUM(I255:I288)</f>
        <v>58.5</v>
      </c>
      <c r="J289" s="130">
        <f t="array" ref="J289">IF(ISERROR(G289/I289),"",G289/I289)</f>
        <v>3.9487179487179489</v>
      </c>
      <c r="K289" s="146">
        <f>SUM(K255:K288)</f>
        <v>16.838709677419356</v>
      </c>
      <c r="L289" s="147"/>
      <c r="M289" s="150">
        <f t="shared" ref="M289:V289" si="131">SUM(M255:M288)</f>
        <v>41.661290322580648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4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55"/>
      <c r="P290" s="455"/>
      <c r="Q290" s="455"/>
      <c r="R290" s="455"/>
      <c r="S290" s="455"/>
      <c r="T290" s="455"/>
      <c r="U290" s="455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4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55"/>
      <c r="P291" s="455"/>
      <c r="Q291" s="455"/>
      <c r="R291" s="455"/>
      <c r="S291" s="455"/>
      <c r="T291" s="455"/>
      <c r="U291" s="455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>
        <v>42714</v>
      </c>
      <c r="G292" s="128">
        <f>49+100*2+71</f>
        <v>320</v>
      </c>
      <c r="H292" s="447">
        <f t="shared" si="132"/>
        <v>1612.8</v>
      </c>
      <c r="I292" s="129">
        <f>6*4</f>
        <v>24</v>
      </c>
      <c r="J292" s="130">
        <f t="array" ref="J292">IF(ISERROR(G292/I292),"",G292/I292)</f>
        <v>13.333333333333334</v>
      </c>
      <c r="K292" s="131">
        <f t="array" ref="K292">IF(ISERROR(G292/L292),"",G292/L292)</f>
        <v>16</v>
      </c>
      <c r="L292" s="129">
        <v>20</v>
      </c>
      <c r="M292" s="109">
        <f t="shared" si="133"/>
        <v>8</v>
      </c>
      <c r="N292" s="130">
        <f t="shared" si="134"/>
        <v>0</v>
      </c>
      <c r="O292" s="455"/>
      <c r="P292" s="455"/>
      <c r="Q292" s="455"/>
      <c r="R292" s="455"/>
      <c r="S292" s="455"/>
      <c r="T292" s="455"/>
      <c r="U292" s="455"/>
      <c r="V292" s="132">
        <f t="shared" si="135"/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4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55"/>
      <c r="P293" s="455"/>
      <c r="Q293" s="455"/>
      <c r="R293" s="455"/>
      <c r="S293" s="455"/>
      <c r="T293" s="455"/>
      <c r="U293" s="455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52" t="s">
        <v>203</v>
      </c>
      <c r="D294" s="108">
        <v>5.03</v>
      </c>
      <c r="E294" s="108"/>
      <c r="F294" s="127"/>
      <c r="G294" s="128"/>
      <c r="H294" s="44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55"/>
      <c r="P294" s="455"/>
      <c r="Q294" s="455"/>
      <c r="R294" s="455"/>
      <c r="S294" s="455"/>
      <c r="T294" s="455"/>
      <c r="U294" s="45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4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5"/>
      <c r="P295" s="455"/>
      <c r="Q295" s="455"/>
      <c r="R295" s="455"/>
      <c r="S295" s="455"/>
      <c r="T295" s="455"/>
      <c r="U295" s="455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4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5"/>
      <c r="P296" s="455"/>
      <c r="Q296" s="455"/>
      <c r="R296" s="455"/>
      <c r="S296" s="455"/>
      <c r="T296" s="455"/>
      <c r="U296" s="45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52" t="s">
        <v>228</v>
      </c>
      <c r="D297" s="108">
        <v>5.03</v>
      </c>
      <c r="E297" s="108"/>
      <c r="F297" s="127"/>
      <c r="G297" s="128"/>
      <c r="H297" s="44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5"/>
      <c r="P297" s="455"/>
      <c r="Q297" s="455"/>
      <c r="R297" s="455"/>
      <c r="S297" s="455"/>
      <c r="T297" s="455"/>
      <c r="U297" s="45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52" t="s">
        <v>212</v>
      </c>
      <c r="D298" s="108">
        <v>5.03</v>
      </c>
      <c r="E298" s="108"/>
      <c r="F298" s="127"/>
      <c r="G298" s="128"/>
      <c r="H298" s="44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55"/>
      <c r="P298" s="455"/>
      <c r="Q298" s="455"/>
      <c r="R298" s="455"/>
      <c r="S298" s="455"/>
      <c r="T298" s="455"/>
      <c r="U298" s="45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52" t="s">
        <v>203</v>
      </c>
      <c r="D299" s="108">
        <v>5.03</v>
      </c>
      <c r="E299" s="108"/>
      <c r="F299" s="127"/>
      <c r="G299" s="128"/>
      <c r="H299" s="44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55"/>
      <c r="P299" s="455"/>
      <c r="Q299" s="455"/>
      <c r="R299" s="455"/>
      <c r="S299" s="455"/>
      <c r="T299" s="455"/>
      <c r="U299" s="45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52" t="s">
        <v>186</v>
      </c>
      <c r="D300" s="108">
        <v>5.03</v>
      </c>
      <c r="E300" s="108"/>
      <c r="F300" s="127"/>
      <c r="G300" s="128"/>
      <c r="H300" s="44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5"/>
      <c r="P300" s="455"/>
      <c r="Q300" s="455"/>
      <c r="R300" s="455"/>
      <c r="S300" s="455"/>
      <c r="T300" s="455"/>
      <c r="U300" s="45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52" t="s">
        <v>228</v>
      </c>
      <c r="D301" s="108">
        <v>5.03</v>
      </c>
      <c r="E301" s="108"/>
      <c r="F301" s="127"/>
      <c r="G301" s="128"/>
      <c r="H301" s="44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5"/>
      <c r="P301" s="455"/>
      <c r="Q301" s="455"/>
      <c r="R301" s="455"/>
      <c r="S301" s="455"/>
      <c r="T301" s="455"/>
      <c r="U301" s="45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52" t="s">
        <v>199</v>
      </c>
      <c r="D302" s="108">
        <v>5.03</v>
      </c>
      <c r="E302" s="108"/>
      <c r="F302" s="127"/>
      <c r="G302" s="128"/>
      <c r="H302" s="44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5"/>
      <c r="P302" s="455"/>
      <c r="Q302" s="455"/>
      <c r="R302" s="455"/>
      <c r="S302" s="455"/>
      <c r="T302" s="455"/>
      <c r="U302" s="45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4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55"/>
      <c r="P303" s="455"/>
      <c r="Q303" s="455"/>
      <c r="R303" s="455"/>
      <c r="S303" s="455"/>
      <c r="T303" s="455"/>
      <c r="U303" s="45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4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55"/>
      <c r="P304" s="455"/>
      <c r="Q304" s="455"/>
      <c r="R304" s="455"/>
      <c r="S304" s="455"/>
      <c r="T304" s="455"/>
      <c r="U304" s="45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496" t="s">
        <v>231</v>
      </c>
      <c r="B305" s="497"/>
      <c r="C305" s="456" t="s">
        <v>202</v>
      </c>
      <c r="D305" s="143"/>
      <c r="E305" s="143"/>
      <c r="F305" s="144"/>
      <c r="G305" s="145">
        <f>SUM(G290:G304)</f>
        <v>320</v>
      </c>
      <c r="H305" s="146">
        <f>SUM(H290:H304)</f>
        <v>1612.8</v>
      </c>
      <c r="I305" s="146">
        <f>SUM(I290:I304)</f>
        <v>24</v>
      </c>
      <c r="J305" s="130">
        <f t="array" ref="J305">IF(ISERROR(G305/I305),"",G305/I305)</f>
        <v>13.333333333333334</v>
      </c>
      <c r="K305" s="146">
        <f>SUM(K290:K304)</f>
        <v>16</v>
      </c>
      <c r="L305" s="146"/>
      <c r="M305" s="150">
        <f>SUM(M290:M304)</f>
        <v>8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>
        <f t="shared" si="130"/>
        <v>0</v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47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55"/>
      <c r="P306" s="455"/>
      <c r="Q306" s="455"/>
      <c r="R306" s="455"/>
      <c r="S306" s="455"/>
      <c r="T306" s="455"/>
      <c r="U306" s="455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4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55"/>
      <c r="P307" s="455"/>
      <c r="Q307" s="455"/>
      <c r="R307" s="455"/>
      <c r="S307" s="455"/>
      <c r="T307" s="455"/>
      <c r="U307" s="455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4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55"/>
      <c r="P308" s="455"/>
      <c r="Q308" s="455"/>
      <c r="R308" s="455"/>
      <c r="S308" s="455"/>
      <c r="T308" s="455"/>
      <c r="U308" s="455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4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5"/>
      <c r="P309" s="455"/>
      <c r="Q309" s="455"/>
      <c r="R309" s="455"/>
      <c r="S309" s="455"/>
      <c r="T309" s="455"/>
      <c r="U309" s="455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4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5"/>
      <c r="P310" s="455"/>
      <c r="Q310" s="455"/>
      <c r="R310" s="455"/>
      <c r="S310" s="455"/>
      <c r="T310" s="455"/>
      <c r="U310" s="45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47"/>
      <c r="I311" s="129"/>
      <c r="J311" s="130"/>
      <c r="K311" s="131"/>
      <c r="L311" s="129"/>
      <c r="M311" s="109"/>
      <c r="N311" s="130"/>
      <c r="O311" s="455"/>
      <c r="P311" s="455"/>
      <c r="Q311" s="455"/>
      <c r="R311" s="455"/>
      <c r="S311" s="455"/>
      <c r="T311" s="455"/>
      <c r="U311" s="455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47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55"/>
      <c r="P312" s="455"/>
      <c r="Q312" s="455"/>
      <c r="R312" s="455"/>
      <c r="S312" s="455"/>
      <c r="T312" s="455"/>
      <c r="U312" s="455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96" t="s">
        <v>234</v>
      </c>
      <c r="B313" s="497"/>
      <c r="C313" s="456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53"/>
      <c r="D314" s="108">
        <v>3.65</v>
      </c>
      <c r="E314" s="108"/>
      <c r="F314" s="153"/>
      <c r="G314" s="128"/>
      <c r="H314" s="447">
        <f t="shared" ref="H314:H327" si="145">D314*G314</f>
        <v>0</v>
      </c>
      <c r="I314" s="129"/>
      <c r="J314" s="130" t="str">
        <f t="array" ref="J314">IF(ISERROR(G314/I314),"",G314/I314)</f>
        <v/>
      </c>
      <c r="K314" s="44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55"/>
      <c r="P314" s="455"/>
      <c r="Q314" s="455"/>
      <c r="R314" s="455"/>
      <c r="S314" s="455"/>
      <c r="T314" s="455"/>
      <c r="U314" s="455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53"/>
      <c r="D315" s="108">
        <v>6.58</v>
      </c>
      <c r="E315" s="108"/>
      <c r="F315" s="127"/>
      <c r="G315" s="128"/>
      <c r="H315" s="44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55"/>
      <c r="P315" s="455"/>
      <c r="Q315" s="455"/>
      <c r="R315" s="455"/>
      <c r="S315" s="455"/>
      <c r="T315" s="455"/>
      <c r="U315" s="455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53"/>
      <c r="D316" s="108">
        <v>7.8</v>
      </c>
      <c r="E316" s="108"/>
      <c r="F316" s="127"/>
      <c r="G316" s="128"/>
      <c r="H316" s="44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55"/>
      <c r="P316" s="455"/>
      <c r="Q316" s="455"/>
      <c r="R316" s="455"/>
      <c r="S316" s="455"/>
      <c r="T316" s="455"/>
      <c r="U316" s="455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53"/>
      <c r="D317" s="108">
        <v>4.4000000000000004</v>
      </c>
      <c r="E317" s="108"/>
      <c r="F317" s="127"/>
      <c r="G317" s="128"/>
      <c r="H317" s="44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55"/>
      <c r="P317" s="455"/>
      <c r="Q317" s="455"/>
      <c r="R317" s="455"/>
      <c r="S317" s="455"/>
      <c r="T317" s="455"/>
      <c r="U317" s="455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53"/>
      <c r="D318" s="108"/>
      <c r="E318" s="108"/>
      <c r="F318" s="127"/>
      <c r="G318" s="128"/>
      <c r="H318" s="44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55"/>
      <c r="P318" s="455"/>
      <c r="Q318" s="455"/>
      <c r="R318" s="455"/>
      <c r="S318" s="455"/>
      <c r="T318" s="455"/>
      <c r="U318" s="455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53" t="s">
        <v>239</v>
      </c>
      <c r="C319" s="453" t="s">
        <v>179</v>
      </c>
      <c r="D319" s="108">
        <v>6.04</v>
      </c>
      <c r="E319" s="108"/>
      <c r="F319" s="127"/>
      <c r="G319" s="128"/>
      <c r="H319" s="44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1" si="149">IF(ISERROR(I319-K319),"",I319-K319)</f>
        <v>0</v>
      </c>
      <c r="N319" s="130">
        <f t="shared" ref="N319:N320" si="150">SUM(O319:U319)</f>
        <v>0</v>
      </c>
      <c r="O319" s="455"/>
      <c r="P319" s="455"/>
      <c r="Q319" s="455"/>
      <c r="R319" s="455"/>
      <c r="S319" s="455"/>
      <c r="T319" s="455"/>
      <c r="U319" s="455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53" t="s">
        <v>239</v>
      </c>
      <c r="C320" s="453" t="s">
        <v>186</v>
      </c>
      <c r="D320" s="108">
        <v>6.04</v>
      </c>
      <c r="E320" s="108"/>
      <c r="F320" s="127"/>
      <c r="G320" s="128"/>
      <c r="H320" s="44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55"/>
      <c r="P320" s="455"/>
      <c r="Q320" s="455"/>
      <c r="R320" s="455"/>
      <c r="S320" s="455"/>
      <c r="T320" s="455"/>
      <c r="U320" s="455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customHeight="1">
      <c r="A321" s="307">
        <v>30601015</v>
      </c>
      <c r="B321" s="453" t="s">
        <v>443</v>
      </c>
      <c r="C321" s="453" t="s">
        <v>179</v>
      </c>
      <c r="D321" s="108">
        <v>6</v>
      </c>
      <c r="E321" s="108"/>
      <c r="F321" s="127">
        <v>42712</v>
      </c>
      <c r="G321" s="128">
        <f>42+26</f>
        <v>68</v>
      </c>
      <c r="H321" s="447">
        <f t="shared" si="145"/>
        <v>408</v>
      </c>
      <c r="I321" s="129">
        <f>4*5</f>
        <v>20</v>
      </c>
      <c r="J321" s="130">
        <f t="array" ref="J321">IF(ISERROR(G321/I321),"",G321/I321)</f>
        <v>3.4</v>
      </c>
      <c r="K321" s="131">
        <f t="array" ref="K321">IF(ISERROR(G321/L321),"",G321/L321)</f>
        <v>11.333333333333334</v>
      </c>
      <c r="L321" s="129">
        <v>6</v>
      </c>
      <c r="M321" s="109">
        <f t="shared" si="149"/>
        <v>8.6666666666666661</v>
      </c>
      <c r="N321" s="130"/>
      <c r="O321" s="455"/>
      <c r="P321" s="455"/>
      <c r="Q321" s="455"/>
      <c r="R321" s="455"/>
      <c r="S321" s="455"/>
      <c r="T321" s="455"/>
      <c r="U321" s="455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53" t="s">
        <v>443</v>
      </c>
      <c r="C322" s="453" t="s">
        <v>60</v>
      </c>
      <c r="D322" s="108">
        <v>6</v>
      </c>
      <c r="E322" s="108"/>
      <c r="F322" s="127"/>
      <c r="G322" s="128"/>
      <c r="H322" s="44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55"/>
      <c r="P322" s="455"/>
      <c r="Q322" s="455"/>
      <c r="R322" s="455"/>
      <c r="S322" s="455"/>
      <c r="T322" s="455"/>
      <c r="U322" s="45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46" t="s">
        <v>240</v>
      </c>
      <c r="C323" s="126"/>
      <c r="D323" s="108">
        <v>7.3</v>
      </c>
      <c r="E323" s="108"/>
      <c r="F323" s="127"/>
      <c r="G323" s="128"/>
      <c r="H323" s="447">
        <f t="shared" si="145"/>
        <v>0</v>
      </c>
      <c r="I323" s="129"/>
      <c r="J323" s="130"/>
      <c r="K323" s="131"/>
      <c r="L323" s="129"/>
      <c r="M323" s="109"/>
      <c r="N323" s="130"/>
      <c r="O323" s="455"/>
      <c r="P323" s="455"/>
      <c r="Q323" s="455"/>
      <c r="R323" s="455"/>
      <c r="S323" s="455"/>
      <c r="T323" s="455"/>
      <c r="U323" s="455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46" t="s">
        <v>241</v>
      </c>
      <c r="C324" s="126"/>
      <c r="D324" s="108">
        <f>78*120/1000</f>
        <v>9.36</v>
      </c>
      <c r="E324" s="108"/>
      <c r="F324" s="127"/>
      <c r="G324" s="128"/>
      <c r="H324" s="44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55"/>
      <c r="P324" s="455"/>
      <c r="Q324" s="455"/>
      <c r="R324" s="455"/>
      <c r="S324" s="455"/>
      <c r="T324" s="455"/>
      <c r="U324" s="455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46" t="s">
        <v>242</v>
      </c>
      <c r="C325" s="126"/>
      <c r="D325" s="108">
        <v>4.5</v>
      </c>
      <c r="E325" s="108"/>
      <c r="F325" s="127"/>
      <c r="G325" s="128"/>
      <c r="H325" s="44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55"/>
      <c r="P325" s="455"/>
      <c r="Q325" s="455"/>
      <c r="R325" s="455"/>
      <c r="S325" s="455"/>
      <c r="T325" s="455"/>
      <c r="U325" s="45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46" t="s">
        <v>243</v>
      </c>
      <c r="C326" s="126"/>
      <c r="D326" s="108">
        <v>4.5</v>
      </c>
      <c r="E326" s="108"/>
      <c r="F326" s="127"/>
      <c r="G326" s="128"/>
      <c r="H326" s="44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55"/>
      <c r="P326" s="455"/>
      <c r="Q326" s="455"/>
      <c r="R326" s="455"/>
      <c r="S326" s="455"/>
      <c r="T326" s="455"/>
      <c r="U326" s="45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4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55"/>
      <c r="P327" s="455"/>
      <c r="Q327" s="455"/>
      <c r="R327" s="455"/>
      <c r="S327" s="455"/>
      <c r="T327" s="455"/>
      <c r="U327" s="455"/>
      <c r="V327" s="132"/>
      <c r="W327" s="133"/>
      <c r="X327" s="132"/>
      <c r="Y327" s="132"/>
      <c r="Z327" s="132"/>
      <c r="AA327" s="132"/>
    </row>
    <row r="328" spans="1:27" ht="20.100000000000001" customHeight="1">
      <c r="A328" s="496" t="s">
        <v>244</v>
      </c>
      <c r="B328" s="497"/>
      <c r="C328" s="456" t="s">
        <v>202</v>
      </c>
      <c r="D328" s="143"/>
      <c r="E328" s="143"/>
      <c r="F328" s="144"/>
      <c r="G328" s="145">
        <f>SUM(G314:G327)</f>
        <v>68</v>
      </c>
      <c r="H328" s="146">
        <f>SUM(H314:H324)</f>
        <v>408</v>
      </c>
      <c r="I328" s="146">
        <f>SUM(I314:I327)</f>
        <v>20</v>
      </c>
      <c r="J328" s="130"/>
      <c r="K328" s="146">
        <f>SUM(K314:K324)</f>
        <v>11.333333333333334</v>
      </c>
      <c r="L328" s="147"/>
      <c r="M328" s="150">
        <f t="shared" ref="M328:AA328" si="156">SUM(M314:M324)</f>
        <v>8.6666666666666661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2299</v>
      </c>
      <c r="H329" s="154">
        <f>SUM(H196,H254,H289,H305,H313,H328)</f>
        <v>11644.429999999998</v>
      </c>
      <c r="I329" s="154">
        <f>SUM(I196,I254,I289,I305,I313,I328)</f>
        <v>211</v>
      </c>
      <c r="J329" s="155">
        <f t="array" ref="J329">IF(ISERROR(G329/I329),"",G329/I329)</f>
        <v>10.895734597156398</v>
      </c>
      <c r="K329" s="154">
        <f>SUM(K196,K254,K289,K305,K313,K328)</f>
        <v>127.03072974125884</v>
      </c>
      <c r="L329" s="155">
        <f>IF(ISERROR(G329/K329),"",G329/K329)</f>
        <v>18.097983099701096</v>
      </c>
      <c r="M329" s="154">
        <f t="shared" ref="M329:AA329" si="157">SUM(M196,M254,M289,M305,M313,M328)</f>
        <v>83.969270258741162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449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449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449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449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449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449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449">
        <f>G329</f>
        <v>2299</v>
      </c>
      <c r="C336" s="472" t="s">
        <v>269</v>
      </c>
      <c r="D336" s="471"/>
      <c r="E336" s="462">
        <f>H329</f>
        <v>11644.429999999998</v>
      </c>
      <c r="F336" s="462"/>
      <c r="G336" s="462" t="s">
        <v>270</v>
      </c>
      <c r="H336" s="462"/>
      <c r="I336" s="490">
        <f>L329</f>
        <v>18.097983099701096</v>
      </c>
      <c r="J336" s="490"/>
      <c r="K336" s="492" t="s">
        <v>271</v>
      </c>
      <c r="L336" s="492"/>
      <c r="M336" s="490">
        <f>J329</f>
        <v>10.895734597156398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449">
        <f>I329+C335</f>
        <v>213</v>
      </c>
      <c r="C337" s="469" t="s">
        <v>251</v>
      </c>
      <c r="D337" s="470"/>
      <c r="E337" s="487">
        <f>K329+I335</f>
        <v>157.03072974125882</v>
      </c>
      <c r="F337" s="487"/>
      <c r="G337" s="462" t="s">
        <v>274</v>
      </c>
      <c r="H337" s="462"/>
      <c r="I337" s="490">
        <f>B337-E337</f>
        <v>55.969270258741176</v>
      </c>
      <c r="J337" s="490"/>
      <c r="K337" s="492" t="s">
        <v>275</v>
      </c>
      <c r="L337" s="492"/>
      <c r="M337" s="493">
        <f>IF(ISERROR(I337/E337),"",I337/E337)</f>
        <v>0.3564224043979311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449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521</v>
      </c>
      <c r="H342" s="453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446" t="s">
        <v>178</v>
      </c>
      <c r="C343" s="126" t="s">
        <v>179</v>
      </c>
      <c r="D343" s="108">
        <v>5.03</v>
      </c>
      <c r="E343" s="108"/>
      <c r="F343" s="127"/>
      <c r="G343" s="128"/>
      <c r="H343" s="44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55"/>
      <c r="P343" s="455"/>
      <c r="Q343" s="455"/>
      <c r="R343" s="455"/>
      <c r="S343" s="455"/>
      <c r="T343" s="455"/>
      <c r="U343" s="455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4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55"/>
      <c r="P344" s="455"/>
      <c r="Q344" s="455"/>
      <c r="R344" s="455"/>
      <c r="S344" s="455"/>
      <c r="T344" s="455"/>
      <c r="U344" s="455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4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55"/>
      <c r="P345" s="455"/>
      <c r="Q345" s="455"/>
      <c r="R345" s="455"/>
      <c r="S345" s="455"/>
      <c r="T345" s="455"/>
      <c r="U345" s="455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4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55"/>
      <c r="P346" s="455"/>
      <c r="Q346" s="455"/>
      <c r="R346" s="455"/>
      <c r="S346" s="455"/>
      <c r="T346" s="455"/>
      <c r="U346" s="455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4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55"/>
      <c r="P347" s="455"/>
      <c r="Q347" s="455"/>
      <c r="R347" s="455"/>
      <c r="S347" s="455"/>
      <c r="T347" s="455"/>
      <c r="U347" s="455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4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5"/>
      <c r="P348" s="455"/>
      <c r="Q348" s="455"/>
      <c r="R348" s="455"/>
      <c r="S348" s="455"/>
      <c r="T348" s="455"/>
      <c r="U348" s="45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4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55"/>
      <c r="P349" s="455"/>
      <c r="Q349" s="455"/>
      <c r="R349" s="455"/>
      <c r="S349" s="455"/>
      <c r="T349" s="455"/>
      <c r="U349" s="455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4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55"/>
      <c r="P350" s="455"/>
      <c r="Q350" s="455"/>
      <c r="R350" s="455"/>
      <c r="S350" s="455"/>
      <c r="T350" s="455"/>
      <c r="U350" s="455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47">
        <f t="shared" si="158"/>
        <v>0</v>
      </c>
      <c r="I351" s="44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55"/>
      <c r="P351" s="455"/>
      <c r="Q351" s="455"/>
      <c r="R351" s="455"/>
      <c r="S351" s="455"/>
      <c r="T351" s="455"/>
      <c r="U351" s="455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47">
        <f t="shared" si="158"/>
        <v>0</v>
      </c>
      <c r="I352" s="44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55"/>
      <c r="P352" s="455"/>
      <c r="Q352" s="455"/>
      <c r="R352" s="455"/>
      <c r="S352" s="455"/>
      <c r="T352" s="455"/>
      <c r="U352" s="455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47">
        <f t="shared" si="158"/>
        <v>0</v>
      </c>
      <c r="I353" s="447"/>
      <c r="J353" s="130"/>
      <c r="K353" s="131"/>
      <c r="L353" s="129"/>
      <c r="M353" s="109"/>
      <c r="N353" s="130"/>
      <c r="O353" s="455"/>
      <c r="P353" s="455"/>
      <c r="Q353" s="455"/>
      <c r="R353" s="455"/>
      <c r="S353" s="455"/>
      <c r="T353" s="455"/>
      <c r="U353" s="45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47">
        <f t="shared" si="158"/>
        <v>0</v>
      </c>
      <c r="I354" s="447"/>
      <c r="J354" s="130"/>
      <c r="K354" s="131"/>
      <c r="L354" s="129"/>
      <c r="M354" s="109"/>
      <c r="N354" s="130"/>
      <c r="O354" s="455"/>
      <c r="P354" s="455"/>
      <c r="Q354" s="455"/>
      <c r="R354" s="455"/>
      <c r="S354" s="455"/>
      <c r="T354" s="455"/>
      <c r="U354" s="45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4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55"/>
      <c r="P355" s="455"/>
      <c r="Q355" s="455"/>
      <c r="R355" s="455"/>
      <c r="S355" s="455"/>
      <c r="T355" s="455"/>
      <c r="U355" s="455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4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55"/>
      <c r="P356" s="455"/>
      <c r="Q356" s="455"/>
      <c r="R356" s="455"/>
      <c r="S356" s="455"/>
      <c r="T356" s="455"/>
      <c r="U356" s="455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4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55"/>
      <c r="P357" s="455"/>
      <c r="Q357" s="455"/>
      <c r="R357" s="455"/>
      <c r="S357" s="455"/>
      <c r="T357" s="455"/>
      <c r="U357" s="455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53" t="s">
        <v>190</v>
      </c>
      <c r="D358" s="108">
        <v>4.8</v>
      </c>
      <c r="E358" s="108"/>
      <c r="F358" s="127"/>
      <c r="G358" s="128"/>
      <c r="H358" s="44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55"/>
      <c r="P358" s="455"/>
      <c r="Q358" s="455"/>
      <c r="R358" s="455"/>
      <c r="S358" s="455"/>
      <c r="T358" s="455"/>
      <c r="U358" s="45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53" t="s">
        <v>187</v>
      </c>
      <c r="D359" s="108">
        <v>4.8</v>
      </c>
      <c r="E359" s="108"/>
      <c r="F359" s="127"/>
      <c r="G359" s="128"/>
      <c r="H359" s="44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55"/>
      <c r="P359" s="455"/>
      <c r="Q359" s="455"/>
      <c r="R359" s="455"/>
      <c r="S359" s="455"/>
      <c r="T359" s="455"/>
      <c r="U359" s="45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53" t="s">
        <v>179</v>
      </c>
      <c r="D360" s="108">
        <v>4.8</v>
      </c>
      <c r="E360" s="108"/>
      <c r="F360" s="127"/>
      <c r="G360" s="128"/>
      <c r="H360" s="44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55"/>
      <c r="P360" s="455"/>
      <c r="Q360" s="455"/>
      <c r="R360" s="455"/>
      <c r="S360" s="455"/>
      <c r="T360" s="455"/>
      <c r="U360" s="45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53" t="s">
        <v>199</v>
      </c>
      <c r="D361" s="108">
        <v>4.8</v>
      </c>
      <c r="E361" s="108"/>
      <c r="F361" s="127"/>
      <c r="G361" s="128"/>
      <c r="H361" s="44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55"/>
      <c r="P361" s="455"/>
      <c r="Q361" s="455"/>
      <c r="R361" s="455"/>
      <c r="S361" s="455"/>
      <c r="T361" s="455"/>
      <c r="U361" s="455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4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55"/>
      <c r="P362" s="455"/>
      <c r="Q362" s="455"/>
      <c r="R362" s="455"/>
      <c r="S362" s="455"/>
      <c r="T362" s="455"/>
      <c r="U362" s="455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4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55"/>
      <c r="P363" s="455"/>
      <c r="Q363" s="455"/>
      <c r="R363" s="455"/>
      <c r="S363" s="455"/>
      <c r="T363" s="455"/>
      <c r="U363" s="455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456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46" t="s">
        <v>206</v>
      </c>
      <c r="C365" s="126" t="s">
        <v>199</v>
      </c>
      <c r="D365" s="108">
        <v>5.03</v>
      </c>
      <c r="E365" s="108"/>
      <c r="F365" s="127"/>
      <c r="G365" s="128"/>
      <c r="H365" s="44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51"/>
      <c r="P365" s="451"/>
      <c r="Q365" s="451"/>
      <c r="R365" s="451"/>
      <c r="S365" s="451"/>
      <c r="T365" s="451"/>
      <c r="U365" s="451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46" t="s">
        <v>431</v>
      </c>
      <c r="C366" s="187" t="s">
        <v>432</v>
      </c>
      <c r="D366" s="108">
        <v>5.03</v>
      </c>
      <c r="E366" s="108"/>
      <c r="F366" s="127"/>
      <c r="G366" s="128"/>
      <c r="H366" s="44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51"/>
      <c r="P366" s="451"/>
      <c r="Q366" s="451"/>
      <c r="R366" s="451"/>
      <c r="S366" s="451"/>
      <c r="T366" s="451"/>
      <c r="U366" s="451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46" t="s">
        <v>206</v>
      </c>
      <c r="C367" s="126" t="s">
        <v>186</v>
      </c>
      <c r="D367" s="108">
        <v>5.03</v>
      </c>
      <c r="E367" s="108"/>
      <c r="F367" s="127"/>
      <c r="G367" s="128"/>
      <c r="H367" s="44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51"/>
      <c r="P367" s="451"/>
      <c r="Q367" s="451"/>
      <c r="R367" s="451"/>
      <c r="S367" s="451"/>
      <c r="T367" s="451"/>
      <c r="U367" s="451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46" t="s">
        <v>206</v>
      </c>
      <c r="C368" s="126" t="s">
        <v>203</v>
      </c>
      <c r="D368" s="108">
        <v>5.03</v>
      </c>
      <c r="E368" s="108"/>
      <c r="F368" s="127"/>
      <c r="G368" s="128"/>
      <c r="H368" s="44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51"/>
      <c r="P368" s="451"/>
      <c r="Q368" s="451"/>
      <c r="R368" s="451"/>
      <c r="S368" s="451"/>
      <c r="T368" s="451"/>
      <c r="U368" s="451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46" t="s">
        <v>206</v>
      </c>
      <c r="C369" s="126" t="s">
        <v>207</v>
      </c>
      <c r="D369" s="108">
        <v>5.03</v>
      </c>
      <c r="E369" s="108"/>
      <c r="F369" s="127"/>
      <c r="G369" s="128"/>
      <c r="H369" s="44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51"/>
      <c r="P369" s="451"/>
      <c r="Q369" s="451"/>
      <c r="R369" s="451"/>
      <c r="S369" s="451"/>
      <c r="T369" s="451"/>
      <c r="U369" s="451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46" t="s">
        <v>414</v>
      </c>
      <c r="C370" s="187" t="s">
        <v>415</v>
      </c>
      <c r="D370" s="108"/>
      <c r="E370" s="108"/>
      <c r="F370" s="127"/>
      <c r="G370" s="128"/>
      <c r="H370" s="44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51"/>
      <c r="P370" s="451"/>
      <c r="Q370" s="451"/>
      <c r="R370" s="451"/>
      <c r="S370" s="451"/>
      <c r="T370" s="451"/>
      <c r="U370" s="45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46" t="s">
        <v>414</v>
      </c>
      <c r="C371" s="187" t="s">
        <v>416</v>
      </c>
      <c r="D371" s="108"/>
      <c r="E371" s="108"/>
      <c r="F371" s="127"/>
      <c r="G371" s="128"/>
      <c r="H371" s="44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51"/>
      <c r="P371" s="451"/>
      <c r="Q371" s="451"/>
      <c r="R371" s="451"/>
      <c r="S371" s="451"/>
      <c r="T371" s="451"/>
      <c r="U371" s="451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46" t="s">
        <v>414</v>
      </c>
      <c r="C372" s="187" t="s">
        <v>61</v>
      </c>
      <c r="D372" s="108"/>
      <c r="E372" s="108"/>
      <c r="F372" s="127"/>
      <c r="G372" s="128"/>
      <c r="H372" s="44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51"/>
      <c r="P372" s="451"/>
      <c r="Q372" s="451"/>
      <c r="R372" s="451"/>
      <c r="S372" s="451"/>
      <c r="T372" s="451"/>
      <c r="U372" s="451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46" t="s">
        <v>208</v>
      </c>
      <c r="C373" s="126" t="s">
        <v>179</v>
      </c>
      <c r="D373" s="108">
        <v>5.08</v>
      </c>
      <c r="E373" s="108"/>
      <c r="F373" s="127"/>
      <c r="G373" s="128"/>
      <c r="H373" s="44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51"/>
      <c r="P373" s="451"/>
      <c r="Q373" s="451"/>
      <c r="R373" s="451"/>
      <c r="S373" s="451"/>
      <c r="T373" s="451"/>
      <c r="U373" s="451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46" t="s">
        <v>208</v>
      </c>
      <c r="C374" s="126" t="s">
        <v>204</v>
      </c>
      <c r="D374" s="108">
        <v>5.08</v>
      </c>
      <c r="E374" s="108"/>
      <c r="F374" s="127"/>
      <c r="G374" s="128"/>
      <c r="H374" s="44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51"/>
      <c r="P374" s="451"/>
      <c r="Q374" s="451"/>
      <c r="R374" s="451"/>
      <c r="S374" s="451"/>
      <c r="T374" s="451"/>
      <c r="U374" s="451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46" t="s">
        <v>208</v>
      </c>
      <c r="C375" s="126" t="s">
        <v>205</v>
      </c>
      <c r="D375" s="108">
        <v>5.08</v>
      </c>
      <c r="E375" s="108"/>
      <c r="F375" s="127"/>
      <c r="G375" s="128"/>
      <c r="H375" s="44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51"/>
      <c r="P375" s="451"/>
      <c r="Q375" s="451"/>
      <c r="R375" s="451"/>
      <c r="S375" s="451"/>
      <c r="T375" s="451"/>
      <c r="U375" s="451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46" t="s">
        <v>208</v>
      </c>
      <c r="C376" s="126" t="s">
        <v>186</v>
      </c>
      <c r="D376" s="108">
        <v>5.08</v>
      </c>
      <c r="E376" s="108"/>
      <c r="F376" s="127"/>
      <c r="G376" s="128"/>
      <c r="H376" s="44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51"/>
      <c r="P376" s="451"/>
      <c r="Q376" s="451"/>
      <c r="R376" s="451"/>
      <c r="S376" s="451"/>
      <c r="T376" s="451"/>
      <c r="U376" s="451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46" t="s">
        <v>208</v>
      </c>
      <c r="C377" s="126" t="s">
        <v>203</v>
      </c>
      <c r="D377" s="108">
        <v>5.08</v>
      </c>
      <c r="E377" s="108"/>
      <c r="F377" s="127"/>
      <c r="G377" s="128"/>
      <c r="H377" s="44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51"/>
      <c r="P377" s="451"/>
      <c r="Q377" s="451"/>
      <c r="R377" s="451"/>
      <c r="S377" s="451"/>
      <c r="T377" s="451"/>
      <c r="U377" s="451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46" t="s">
        <v>208</v>
      </c>
      <c r="C378" s="126" t="s">
        <v>199</v>
      </c>
      <c r="D378" s="108">
        <v>5.08</v>
      </c>
      <c r="E378" s="108"/>
      <c r="F378" s="127"/>
      <c r="G378" s="128"/>
      <c r="H378" s="44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55"/>
      <c r="P378" s="455"/>
      <c r="Q378" s="455"/>
      <c r="R378" s="455"/>
      <c r="S378" s="455"/>
      <c r="T378" s="455"/>
      <c r="U378" s="45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46" t="s">
        <v>208</v>
      </c>
      <c r="C379" s="126" t="s">
        <v>187</v>
      </c>
      <c r="D379" s="108">
        <v>5.08</v>
      </c>
      <c r="E379" s="108"/>
      <c r="F379" s="127"/>
      <c r="G379" s="128"/>
      <c r="H379" s="44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51"/>
      <c r="P379" s="451"/>
      <c r="Q379" s="451"/>
      <c r="R379" s="451"/>
      <c r="S379" s="451"/>
      <c r="T379" s="451"/>
      <c r="U379" s="45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46" t="s">
        <v>208</v>
      </c>
      <c r="C380" s="126" t="s">
        <v>207</v>
      </c>
      <c r="D380" s="108">
        <v>5.08</v>
      </c>
      <c r="E380" s="108"/>
      <c r="F380" s="127"/>
      <c r="G380" s="128"/>
      <c r="H380" s="44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55"/>
      <c r="P380" s="455"/>
      <c r="Q380" s="455"/>
      <c r="R380" s="455"/>
      <c r="S380" s="455"/>
      <c r="T380" s="455"/>
      <c r="U380" s="45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46" t="s">
        <v>209</v>
      </c>
      <c r="C381" s="126" t="s">
        <v>194</v>
      </c>
      <c r="D381" s="108">
        <v>5.03</v>
      </c>
      <c r="E381" s="108"/>
      <c r="F381" s="127"/>
      <c r="G381" s="128"/>
      <c r="H381" s="44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51"/>
      <c r="P381" s="451"/>
      <c r="Q381" s="451"/>
      <c r="R381" s="451"/>
      <c r="S381" s="451"/>
      <c r="T381" s="451"/>
      <c r="U381" s="45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46" t="s">
        <v>209</v>
      </c>
      <c r="C382" s="126" t="s">
        <v>179</v>
      </c>
      <c r="D382" s="108">
        <v>5.03</v>
      </c>
      <c r="E382" s="108"/>
      <c r="F382" s="127"/>
      <c r="G382" s="128"/>
      <c r="H382" s="44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51"/>
      <c r="P382" s="451"/>
      <c r="Q382" s="451"/>
      <c r="R382" s="451"/>
      <c r="S382" s="451"/>
      <c r="T382" s="451"/>
      <c r="U382" s="45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46" t="s">
        <v>209</v>
      </c>
      <c r="C383" s="126" t="s">
        <v>195</v>
      </c>
      <c r="D383" s="108">
        <v>5.03</v>
      </c>
      <c r="E383" s="108"/>
      <c r="F383" s="127"/>
      <c r="G383" s="128"/>
      <c r="H383" s="44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51"/>
      <c r="P383" s="451"/>
      <c r="Q383" s="451"/>
      <c r="R383" s="451"/>
      <c r="S383" s="451"/>
      <c r="T383" s="451"/>
      <c r="U383" s="45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46" t="s">
        <v>209</v>
      </c>
      <c r="C384" s="126" t="s">
        <v>204</v>
      </c>
      <c r="D384" s="108">
        <v>5.03</v>
      </c>
      <c r="E384" s="108"/>
      <c r="F384" s="127"/>
      <c r="G384" s="128"/>
      <c r="H384" s="44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51"/>
      <c r="P384" s="451"/>
      <c r="Q384" s="451"/>
      <c r="R384" s="451"/>
      <c r="S384" s="451"/>
      <c r="T384" s="451"/>
      <c r="U384" s="45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46" t="s">
        <v>382</v>
      </c>
      <c r="C385" s="187" t="s">
        <v>383</v>
      </c>
      <c r="D385" s="108">
        <v>5.03</v>
      </c>
      <c r="E385" s="108"/>
      <c r="F385" s="127"/>
      <c r="G385" s="128"/>
      <c r="H385" s="44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51"/>
      <c r="P385" s="451"/>
      <c r="Q385" s="451"/>
      <c r="R385" s="451"/>
      <c r="S385" s="451"/>
      <c r="T385" s="451"/>
      <c r="U385" s="451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46" t="s">
        <v>382</v>
      </c>
      <c r="C386" s="187" t="s">
        <v>384</v>
      </c>
      <c r="D386" s="108">
        <v>5.03</v>
      </c>
      <c r="E386" s="108"/>
      <c r="F386" s="127"/>
      <c r="G386" s="128"/>
      <c r="H386" s="44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51"/>
      <c r="P386" s="451"/>
      <c r="Q386" s="451"/>
      <c r="R386" s="451"/>
      <c r="S386" s="451"/>
      <c r="T386" s="451"/>
      <c r="U386" s="451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46" t="s">
        <v>382</v>
      </c>
      <c r="C387" s="187" t="s">
        <v>389</v>
      </c>
      <c r="D387" s="108">
        <v>5.03</v>
      </c>
      <c r="E387" s="108"/>
      <c r="F387" s="127"/>
      <c r="G387" s="128"/>
      <c r="H387" s="44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51"/>
      <c r="P387" s="451"/>
      <c r="Q387" s="451"/>
      <c r="R387" s="451"/>
      <c r="S387" s="451"/>
      <c r="T387" s="451"/>
      <c r="U387" s="451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46" t="s">
        <v>382</v>
      </c>
      <c r="C388" s="187" t="s">
        <v>391</v>
      </c>
      <c r="D388" s="108">
        <v>5.03</v>
      </c>
      <c r="E388" s="108"/>
      <c r="F388" s="127"/>
      <c r="G388" s="128"/>
      <c r="H388" s="44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51"/>
      <c r="P388" s="451"/>
      <c r="Q388" s="451"/>
      <c r="R388" s="451"/>
      <c r="S388" s="451"/>
      <c r="T388" s="451"/>
      <c r="U388" s="451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46" t="s">
        <v>418</v>
      </c>
      <c r="C389" s="187" t="s">
        <v>364</v>
      </c>
      <c r="D389" s="108">
        <v>5.03</v>
      </c>
      <c r="E389" s="108"/>
      <c r="F389" s="127"/>
      <c r="G389" s="128"/>
      <c r="H389" s="44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51"/>
      <c r="P389" s="451"/>
      <c r="Q389" s="451"/>
      <c r="R389" s="451"/>
      <c r="S389" s="451"/>
      <c r="T389" s="451"/>
      <c r="U389" s="45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46" t="s">
        <v>418</v>
      </c>
      <c r="C390" s="187" t="s">
        <v>365</v>
      </c>
      <c r="D390" s="108">
        <v>5.03</v>
      </c>
      <c r="E390" s="108"/>
      <c r="F390" s="127"/>
      <c r="G390" s="128"/>
      <c r="H390" s="44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51"/>
      <c r="P390" s="451"/>
      <c r="Q390" s="451"/>
      <c r="R390" s="451"/>
      <c r="S390" s="451"/>
      <c r="T390" s="451"/>
      <c r="U390" s="45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46" t="s">
        <v>418</v>
      </c>
      <c r="C391" s="187" t="s">
        <v>366</v>
      </c>
      <c r="D391" s="108">
        <v>5.03</v>
      </c>
      <c r="E391" s="108"/>
      <c r="F391" s="127"/>
      <c r="G391" s="128"/>
      <c r="H391" s="44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51"/>
      <c r="P391" s="451"/>
      <c r="Q391" s="451"/>
      <c r="R391" s="451"/>
      <c r="S391" s="451"/>
      <c r="T391" s="451"/>
      <c r="U391" s="45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46" t="s">
        <v>418</v>
      </c>
      <c r="C392" s="187" t="s">
        <v>367</v>
      </c>
      <c r="D392" s="108">
        <v>5.03</v>
      </c>
      <c r="E392" s="108"/>
      <c r="F392" s="127"/>
      <c r="G392" s="128"/>
      <c r="H392" s="44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51"/>
      <c r="P392" s="451"/>
      <c r="Q392" s="451"/>
      <c r="R392" s="451"/>
      <c r="S392" s="451"/>
      <c r="T392" s="451"/>
      <c r="U392" s="45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4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55"/>
      <c r="P393" s="455"/>
      <c r="Q393" s="455"/>
      <c r="R393" s="455"/>
      <c r="S393" s="455"/>
      <c r="T393" s="455"/>
      <c r="U393" s="455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4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55"/>
      <c r="P394" s="455"/>
      <c r="Q394" s="455"/>
      <c r="R394" s="455"/>
      <c r="S394" s="455"/>
      <c r="T394" s="455"/>
      <c r="U394" s="455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4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55"/>
      <c r="P395" s="455"/>
      <c r="Q395" s="455"/>
      <c r="R395" s="455"/>
      <c r="S395" s="455"/>
      <c r="T395" s="455"/>
      <c r="U395" s="455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4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55"/>
      <c r="P396" s="455"/>
      <c r="Q396" s="455"/>
      <c r="R396" s="455"/>
      <c r="S396" s="455"/>
      <c r="T396" s="455"/>
      <c r="U396" s="455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4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55"/>
      <c r="P397" s="455"/>
      <c r="Q397" s="455"/>
      <c r="R397" s="455"/>
      <c r="S397" s="455"/>
      <c r="T397" s="455"/>
      <c r="U397" s="455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4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55"/>
      <c r="P398" s="455"/>
      <c r="Q398" s="455"/>
      <c r="R398" s="455"/>
      <c r="S398" s="455"/>
      <c r="T398" s="455"/>
      <c r="U398" s="45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4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55"/>
      <c r="P399" s="455"/>
      <c r="Q399" s="455"/>
      <c r="R399" s="455"/>
      <c r="S399" s="455"/>
      <c r="T399" s="455"/>
      <c r="U399" s="45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4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5"/>
      <c r="P400" s="455"/>
      <c r="Q400" s="455"/>
      <c r="R400" s="455"/>
      <c r="S400" s="455"/>
      <c r="T400" s="455"/>
      <c r="U400" s="45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4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5"/>
      <c r="P401" s="455"/>
      <c r="Q401" s="455"/>
      <c r="R401" s="455"/>
      <c r="S401" s="455"/>
      <c r="T401" s="455"/>
      <c r="U401" s="45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4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5"/>
      <c r="P402" s="455"/>
      <c r="Q402" s="455"/>
      <c r="R402" s="455"/>
      <c r="S402" s="455"/>
      <c r="T402" s="455"/>
      <c r="U402" s="45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430</v>
      </c>
      <c r="C403" s="187" t="s">
        <v>432</v>
      </c>
      <c r="D403" s="108">
        <v>50.3</v>
      </c>
      <c r="E403" s="108"/>
      <c r="F403" s="127"/>
      <c r="G403" s="128"/>
      <c r="H403" s="44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55"/>
      <c r="P403" s="455"/>
      <c r="Q403" s="455"/>
      <c r="R403" s="455"/>
      <c r="S403" s="455"/>
      <c r="T403" s="455"/>
      <c r="U403" s="455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4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55"/>
      <c r="P404" s="455"/>
      <c r="Q404" s="455"/>
      <c r="R404" s="455"/>
      <c r="S404" s="455"/>
      <c r="T404" s="455"/>
      <c r="U404" s="455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4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55"/>
      <c r="P405" s="455"/>
      <c r="Q405" s="455"/>
      <c r="R405" s="455"/>
      <c r="S405" s="455"/>
      <c r="T405" s="455"/>
      <c r="U405" s="455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4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55"/>
      <c r="P406" s="455"/>
      <c r="Q406" s="455"/>
      <c r="R406" s="455"/>
      <c r="S406" s="455"/>
      <c r="T406" s="455"/>
      <c r="U406" s="455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47">
        <f t="shared" si="171"/>
        <v>0</v>
      </c>
      <c r="I407" s="129"/>
      <c r="J407" s="130"/>
      <c r="K407" s="131"/>
      <c r="L407" s="129"/>
      <c r="M407" s="109"/>
      <c r="N407" s="130"/>
      <c r="O407" s="455"/>
      <c r="P407" s="455"/>
      <c r="Q407" s="455"/>
      <c r="R407" s="455"/>
      <c r="S407" s="455"/>
      <c r="T407" s="455"/>
      <c r="U407" s="45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4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55"/>
      <c r="P408" s="455"/>
      <c r="Q408" s="455"/>
      <c r="R408" s="455"/>
      <c r="S408" s="455"/>
      <c r="T408" s="455"/>
      <c r="U408" s="455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4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55"/>
      <c r="P409" s="455"/>
      <c r="Q409" s="455"/>
      <c r="R409" s="455"/>
      <c r="S409" s="455"/>
      <c r="T409" s="455"/>
      <c r="U409" s="455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4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55"/>
      <c r="P410" s="455"/>
      <c r="Q410" s="455"/>
      <c r="R410" s="455"/>
      <c r="S410" s="455"/>
      <c r="T410" s="455"/>
      <c r="U410" s="455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4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55"/>
      <c r="P411" s="455"/>
      <c r="Q411" s="455"/>
      <c r="R411" s="455"/>
      <c r="S411" s="455"/>
      <c r="T411" s="455"/>
      <c r="U411" s="455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4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55"/>
      <c r="P412" s="455"/>
      <c r="Q412" s="455"/>
      <c r="R412" s="455"/>
      <c r="S412" s="455"/>
      <c r="T412" s="455"/>
      <c r="U412" s="455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4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55"/>
      <c r="P413" s="455"/>
      <c r="Q413" s="455"/>
      <c r="R413" s="455"/>
      <c r="S413" s="455"/>
      <c r="T413" s="455"/>
      <c r="U413" s="45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4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55"/>
      <c r="P414" s="455"/>
      <c r="Q414" s="455"/>
      <c r="R414" s="455"/>
      <c r="S414" s="455"/>
      <c r="T414" s="455"/>
      <c r="U414" s="455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4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55"/>
      <c r="P415" s="455"/>
      <c r="Q415" s="455"/>
      <c r="R415" s="455"/>
      <c r="S415" s="455"/>
      <c r="T415" s="455"/>
      <c r="U415" s="455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4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55"/>
      <c r="P416" s="455"/>
      <c r="Q416" s="455"/>
      <c r="R416" s="455"/>
      <c r="S416" s="455"/>
      <c r="T416" s="455"/>
      <c r="U416" s="45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4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55"/>
      <c r="P417" s="455"/>
      <c r="Q417" s="455"/>
      <c r="R417" s="455"/>
      <c r="S417" s="455"/>
      <c r="T417" s="455"/>
      <c r="U417" s="45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4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55"/>
      <c r="P418" s="455"/>
      <c r="Q418" s="455"/>
      <c r="R418" s="455"/>
      <c r="S418" s="455"/>
      <c r="T418" s="455"/>
      <c r="U418" s="45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4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55"/>
      <c r="P419" s="455"/>
      <c r="Q419" s="455"/>
      <c r="R419" s="455"/>
      <c r="S419" s="455"/>
      <c r="T419" s="455"/>
      <c r="U419" s="45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4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5"/>
      <c r="P420" s="455"/>
      <c r="Q420" s="455"/>
      <c r="R420" s="455"/>
      <c r="S420" s="455"/>
      <c r="T420" s="455"/>
      <c r="U420" s="45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4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5"/>
      <c r="P421" s="455"/>
      <c r="Q421" s="455"/>
      <c r="R421" s="455"/>
      <c r="S421" s="455"/>
      <c r="T421" s="455"/>
      <c r="U421" s="45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456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446" t="s">
        <v>217</v>
      </c>
      <c r="C423" s="126" t="s">
        <v>179</v>
      </c>
      <c r="D423" s="108">
        <v>5.03</v>
      </c>
      <c r="E423" s="108"/>
      <c r="F423" s="127">
        <v>42712</v>
      </c>
      <c r="G423" s="128">
        <f>72+63+28+50</f>
        <v>213</v>
      </c>
      <c r="H423" s="447">
        <f t="shared" ref="H423:H456" si="196">D423*G423</f>
        <v>1071.3900000000001</v>
      </c>
      <c r="I423" s="129">
        <f>6.5+8.5+10</f>
        <v>25</v>
      </c>
      <c r="J423" s="130">
        <f t="array" ref="J423">IF(ISERROR(G423/I423),"",G423/I423)</f>
        <v>8.52</v>
      </c>
      <c r="K423" s="131">
        <f t="array" ref="K423">IF(ISERROR(G423/L423),"",G423/L423)</f>
        <v>24.204545454545453</v>
      </c>
      <c r="L423" s="129">
        <v>8.8000000000000007</v>
      </c>
      <c r="M423" s="109">
        <f t="shared" ref="M423:M430" si="197">IF(ISERROR(I423-K423),"",I423-K423)</f>
        <v>0.79545454545454675</v>
      </c>
      <c r="N423" s="130">
        <f t="shared" ref="N423:N430" si="198">SUM(O423:U423)</f>
        <v>0</v>
      </c>
      <c r="O423" s="455"/>
      <c r="P423" s="455"/>
      <c r="Q423" s="455"/>
      <c r="R423" s="455"/>
      <c r="S423" s="455"/>
      <c r="T423" s="455"/>
      <c r="U423" s="455"/>
      <c r="V423" s="132">
        <f t="shared" ref="V423:V429" si="199">SUM(X423:AA423)</f>
        <v>0</v>
      </c>
      <c r="W423" s="133">
        <f t="shared" si="195"/>
        <v>0</v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446" t="s">
        <v>217</v>
      </c>
      <c r="C424" s="126" t="s">
        <v>186</v>
      </c>
      <c r="D424" s="108">
        <v>5.03</v>
      </c>
      <c r="E424" s="108"/>
      <c r="F424" s="127">
        <v>42714</v>
      </c>
      <c r="G424" s="128">
        <f>70+72</f>
        <v>142</v>
      </c>
      <c r="H424" s="447">
        <f t="shared" si="196"/>
        <v>714.26</v>
      </c>
      <c r="I424" s="129">
        <f>7+7</f>
        <v>14</v>
      </c>
      <c r="J424" s="130">
        <f t="array" ref="J424">IF(ISERROR(G424/I424),"",G424/I424)</f>
        <v>10.142857142857142</v>
      </c>
      <c r="K424" s="131">
        <f t="array" ref="K424">IF(ISERROR(G424/L424),"",G424/L424)</f>
        <v>16.136363636363637</v>
      </c>
      <c r="L424" s="129">
        <v>8.8000000000000007</v>
      </c>
      <c r="M424" s="109">
        <f t="shared" si="197"/>
        <v>-2.1363636363636367</v>
      </c>
      <c r="N424" s="130">
        <f t="shared" si="198"/>
        <v>0</v>
      </c>
      <c r="O424" s="455"/>
      <c r="P424" s="455"/>
      <c r="Q424" s="455"/>
      <c r="R424" s="455"/>
      <c r="S424" s="455"/>
      <c r="T424" s="455"/>
      <c r="U424" s="455"/>
      <c r="V424" s="132">
        <f t="shared" si="199"/>
        <v>0</v>
      </c>
      <c r="W424" s="133">
        <f t="shared" si="195"/>
        <v>0</v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46" t="s">
        <v>217</v>
      </c>
      <c r="C425" s="126" t="s">
        <v>204</v>
      </c>
      <c r="D425" s="108">
        <v>5.03</v>
      </c>
      <c r="E425" s="108"/>
      <c r="F425" s="127"/>
      <c r="G425" s="128"/>
      <c r="H425" s="44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55"/>
      <c r="P425" s="455"/>
      <c r="Q425" s="455"/>
      <c r="R425" s="455"/>
      <c r="S425" s="455"/>
      <c r="T425" s="455"/>
      <c r="U425" s="455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19+108</f>
        <v>127</v>
      </c>
      <c r="H426" s="447">
        <f t="shared" si="196"/>
        <v>638.81000000000006</v>
      </c>
      <c r="I426" s="129">
        <f>6*2</f>
        <v>12</v>
      </c>
      <c r="J426" s="130">
        <f t="array" ref="J426">IF(ISERROR(G426/I426),"",G426/I426)</f>
        <v>10.583333333333334</v>
      </c>
      <c r="K426" s="131">
        <f t="array" ref="K426">IF(ISERROR(G426/L426),"",G426/L426)</f>
        <v>13.655913978494622</v>
      </c>
      <c r="L426" s="129">
        <v>9.3000000000000007</v>
      </c>
      <c r="M426" s="109">
        <f t="shared" si="197"/>
        <v>-1.6559139784946222</v>
      </c>
      <c r="N426" s="130">
        <f t="shared" si="198"/>
        <v>0</v>
      </c>
      <c r="O426" s="455"/>
      <c r="P426" s="455"/>
      <c r="Q426" s="455"/>
      <c r="R426" s="455"/>
      <c r="S426" s="455"/>
      <c r="T426" s="455"/>
      <c r="U426" s="455"/>
      <c r="V426" s="132">
        <f t="shared" si="199"/>
        <v>0</v>
      </c>
      <c r="W426" s="133">
        <f t="shared" si="195"/>
        <v>0</v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>
        <v>42707</v>
      </c>
      <c r="G427" s="128">
        <v>76</v>
      </c>
      <c r="H427" s="447">
        <f t="shared" si="196"/>
        <v>382.28000000000003</v>
      </c>
      <c r="I427" s="129">
        <f>3*2</f>
        <v>6</v>
      </c>
      <c r="J427" s="130">
        <f t="array" ref="J427">IF(ISERROR(G427/I427),"",G427/I427)</f>
        <v>12.666666666666666</v>
      </c>
      <c r="K427" s="131">
        <f t="array" ref="K427">IF(ISERROR(G427/L427),"",G427/L427)</f>
        <v>8.172043010752688</v>
      </c>
      <c r="L427" s="129">
        <v>9.3000000000000007</v>
      </c>
      <c r="M427" s="109">
        <f t="shared" si="197"/>
        <v>-2.172043010752688</v>
      </c>
      <c r="N427" s="130">
        <f t="shared" si="198"/>
        <v>0</v>
      </c>
      <c r="O427" s="455"/>
      <c r="P427" s="455"/>
      <c r="Q427" s="455"/>
      <c r="R427" s="455"/>
      <c r="S427" s="455"/>
      <c r="T427" s="455"/>
      <c r="U427" s="455"/>
      <c r="V427" s="132">
        <f t="shared" si="199"/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1+38+33+34+108</f>
        <v>214</v>
      </c>
      <c r="H428" s="447">
        <f t="shared" si="196"/>
        <v>1076.42</v>
      </c>
      <c r="I428" s="129">
        <f>8*2+3+3</f>
        <v>22</v>
      </c>
      <c r="J428" s="130">
        <f t="array" ref="J428">IF(ISERROR(G428/I428),"",G428/I428)</f>
        <v>9.7272727272727266</v>
      </c>
      <c r="K428" s="131">
        <f t="array" ref="K428">IF(ISERROR(G428/L428),"",G428/L428)</f>
        <v>23.01075268817204</v>
      </c>
      <c r="L428" s="129">
        <v>9.3000000000000007</v>
      </c>
      <c r="M428" s="109">
        <f t="shared" si="197"/>
        <v>-1.0107526881720403</v>
      </c>
      <c r="N428" s="130">
        <f t="shared" si="198"/>
        <v>0</v>
      </c>
      <c r="O428" s="455"/>
      <c r="P428" s="455"/>
      <c r="Q428" s="455"/>
      <c r="R428" s="455"/>
      <c r="S428" s="455"/>
      <c r="T428" s="455"/>
      <c r="U428" s="455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4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55"/>
      <c r="P429" s="455"/>
      <c r="Q429" s="455"/>
      <c r="R429" s="455"/>
      <c r="S429" s="455"/>
      <c r="T429" s="455"/>
      <c r="U429" s="455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4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5"/>
      <c r="P430" s="455"/>
      <c r="Q430" s="455"/>
      <c r="R430" s="455"/>
      <c r="S430" s="455"/>
      <c r="T430" s="455"/>
      <c r="U430" s="455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4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55"/>
      <c r="P431" s="455"/>
      <c r="Q431" s="455"/>
      <c r="R431" s="455"/>
      <c r="S431" s="455"/>
      <c r="T431" s="455"/>
      <c r="U431" s="455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4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55"/>
      <c r="P432" s="455"/>
      <c r="Q432" s="455"/>
      <c r="R432" s="455"/>
      <c r="S432" s="455"/>
      <c r="T432" s="455"/>
      <c r="U432" s="455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4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55"/>
      <c r="P433" s="455"/>
      <c r="Q433" s="455"/>
      <c r="R433" s="455"/>
      <c r="S433" s="455"/>
      <c r="T433" s="455"/>
      <c r="U433" s="455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4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55"/>
      <c r="P434" s="455"/>
      <c r="Q434" s="455"/>
      <c r="R434" s="455"/>
      <c r="S434" s="455"/>
      <c r="T434" s="455"/>
      <c r="U434" s="455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4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55"/>
      <c r="P435" s="455"/>
      <c r="Q435" s="455"/>
      <c r="R435" s="455"/>
      <c r="S435" s="455"/>
      <c r="T435" s="455"/>
      <c r="U435" s="455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4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55"/>
      <c r="P436" s="455"/>
      <c r="Q436" s="455"/>
      <c r="R436" s="455"/>
      <c r="S436" s="455"/>
      <c r="T436" s="455"/>
      <c r="U436" s="455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4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55"/>
      <c r="P437" s="455"/>
      <c r="Q437" s="455"/>
      <c r="R437" s="455"/>
      <c r="S437" s="455"/>
      <c r="T437" s="455"/>
      <c r="U437" s="455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4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55"/>
      <c r="P438" s="455"/>
      <c r="Q438" s="455"/>
      <c r="R438" s="455"/>
      <c r="S438" s="455"/>
      <c r="T438" s="455"/>
      <c r="U438" s="455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46" t="s">
        <v>222</v>
      </c>
      <c r="C439" s="126" t="s">
        <v>181</v>
      </c>
      <c r="D439" s="108">
        <v>9.36</v>
      </c>
      <c r="E439" s="108"/>
      <c r="F439" s="127"/>
      <c r="G439" s="128"/>
      <c r="H439" s="44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55"/>
      <c r="P439" s="455"/>
      <c r="Q439" s="455"/>
      <c r="R439" s="455"/>
      <c r="S439" s="455"/>
      <c r="T439" s="455"/>
      <c r="U439" s="455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46" t="s">
        <v>222</v>
      </c>
      <c r="C440" s="126" t="s">
        <v>179</v>
      </c>
      <c r="D440" s="108">
        <v>9.36</v>
      </c>
      <c r="E440" s="108"/>
      <c r="F440" s="127"/>
      <c r="G440" s="128"/>
      <c r="H440" s="44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55"/>
      <c r="P440" s="455"/>
      <c r="Q440" s="455"/>
      <c r="R440" s="455"/>
      <c r="S440" s="455"/>
      <c r="T440" s="455"/>
      <c r="U440" s="455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46" t="s">
        <v>222</v>
      </c>
      <c r="C441" s="126" t="s">
        <v>221</v>
      </c>
      <c r="D441" s="108">
        <v>9.36</v>
      </c>
      <c r="E441" s="108"/>
      <c r="F441" s="127"/>
      <c r="G441" s="128"/>
      <c r="H441" s="44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55"/>
      <c r="P441" s="455"/>
      <c r="Q441" s="455"/>
      <c r="R441" s="455"/>
      <c r="S441" s="455"/>
      <c r="T441" s="455"/>
      <c r="U441" s="455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46" t="s">
        <v>222</v>
      </c>
      <c r="C442" s="126" t="s">
        <v>186</v>
      </c>
      <c r="D442" s="108">
        <v>9.36</v>
      </c>
      <c r="E442" s="108"/>
      <c r="F442" s="127"/>
      <c r="G442" s="128"/>
      <c r="H442" s="44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55"/>
      <c r="P442" s="455"/>
      <c r="Q442" s="455"/>
      <c r="R442" s="455"/>
      <c r="S442" s="455"/>
      <c r="T442" s="455"/>
      <c r="U442" s="455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46" t="s">
        <v>393</v>
      </c>
      <c r="C443" s="187" t="s">
        <v>395</v>
      </c>
      <c r="D443" s="108">
        <v>5</v>
      </c>
      <c r="E443" s="108"/>
      <c r="F443" s="127"/>
      <c r="G443" s="128"/>
      <c r="H443" s="44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55"/>
      <c r="P443" s="455"/>
      <c r="Q443" s="455"/>
      <c r="R443" s="455"/>
      <c r="S443" s="455"/>
      <c r="T443" s="455"/>
      <c r="U443" s="455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46" t="s">
        <v>393</v>
      </c>
      <c r="C444" s="187" t="s">
        <v>402</v>
      </c>
      <c r="D444" s="108">
        <v>5</v>
      </c>
      <c r="E444" s="108"/>
      <c r="F444" s="127"/>
      <c r="G444" s="128"/>
      <c r="H444" s="44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55"/>
      <c r="P444" s="455"/>
      <c r="Q444" s="455"/>
      <c r="R444" s="455"/>
      <c r="S444" s="455"/>
      <c r="T444" s="455"/>
      <c r="U444" s="455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46" t="s">
        <v>404</v>
      </c>
      <c r="C445" s="187" t="s">
        <v>405</v>
      </c>
      <c r="D445" s="108">
        <v>5</v>
      </c>
      <c r="E445" s="108"/>
      <c r="F445" s="127"/>
      <c r="G445" s="128"/>
      <c r="H445" s="44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55"/>
      <c r="P445" s="455"/>
      <c r="Q445" s="455"/>
      <c r="R445" s="455"/>
      <c r="S445" s="455"/>
      <c r="T445" s="455"/>
      <c r="U445" s="455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46" t="s">
        <v>342</v>
      </c>
      <c r="C446" s="187" t="s">
        <v>372</v>
      </c>
      <c r="D446" s="108">
        <v>5</v>
      </c>
      <c r="E446" s="108"/>
      <c r="F446" s="127"/>
      <c r="G446" s="128"/>
      <c r="H446" s="44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55"/>
      <c r="P446" s="455"/>
      <c r="Q446" s="455"/>
      <c r="R446" s="455"/>
      <c r="S446" s="455"/>
      <c r="T446" s="455"/>
      <c r="U446" s="455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46" t="s">
        <v>343</v>
      </c>
      <c r="C447" s="126" t="s">
        <v>345</v>
      </c>
      <c r="D447" s="108">
        <v>5</v>
      </c>
      <c r="E447" s="108"/>
      <c r="F447" s="127"/>
      <c r="G447" s="128"/>
      <c r="H447" s="44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5"/>
      <c r="P447" s="455"/>
      <c r="Q447" s="455"/>
      <c r="R447" s="455"/>
      <c r="S447" s="455"/>
      <c r="T447" s="455"/>
      <c r="U447" s="45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46" t="s">
        <v>343</v>
      </c>
      <c r="C448" s="126" t="s">
        <v>347</v>
      </c>
      <c r="D448" s="108">
        <v>5</v>
      </c>
      <c r="E448" s="108"/>
      <c r="F448" s="127"/>
      <c r="G448" s="128"/>
      <c r="H448" s="44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5"/>
      <c r="P448" s="455"/>
      <c r="Q448" s="455"/>
      <c r="R448" s="455"/>
      <c r="S448" s="455"/>
      <c r="T448" s="455"/>
      <c r="U448" s="45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4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55"/>
      <c r="P449" s="455"/>
      <c r="Q449" s="455"/>
      <c r="R449" s="455"/>
      <c r="S449" s="455"/>
      <c r="T449" s="455"/>
      <c r="U449" s="455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4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55"/>
      <c r="P450" s="455"/>
      <c r="Q450" s="455"/>
      <c r="R450" s="455"/>
      <c r="S450" s="455"/>
      <c r="T450" s="455"/>
      <c r="U450" s="455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44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55"/>
      <c r="P451" s="455"/>
      <c r="Q451" s="455"/>
      <c r="R451" s="455"/>
      <c r="S451" s="455"/>
      <c r="T451" s="455"/>
      <c r="U451" s="45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4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55"/>
      <c r="P452" s="455"/>
      <c r="Q452" s="455"/>
      <c r="R452" s="455"/>
      <c r="S452" s="455"/>
      <c r="T452" s="455"/>
      <c r="U452" s="45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4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55"/>
      <c r="P453" s="455"/>
      <c r="Q453" s="455"/>
      <c r="R453" s="455"/>
      <c r="S453" s="455"/>
      <c r="T453" s="455"/>
      <c r="U453" s="45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4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55"/>
      <c r="P454" s="455"/>
      <c r="Q454" s="455"/>
      <c r="R454" s="455"/>
      <c r="S454" s="455"/>
      <c r="T454" s="455"/>
      <c r="U454" s="455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4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55"/>
      <c r="P455" s="455"/>
      <c r="Q455" s="455"/>
      <c r="R455" s="455"/>
      <c r="S455" s="455"/>
      <c r="T455" s="455"/>
      <c r="U455" s="455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47">
        <f t="shared" si="196"/>
        <v>0</v>
      </c>
      <c r="I456" s="129"/>
      <c r="J456" s="130" t="str">
        <f t="array" ref="J456">IF(ISERROR(G456/I456),"",G456/I456)</f>
        <v/>
      </c>
      <c r="K456" s="44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55"/>
      <c r="P456" s="455"/>
      <c r="Q456" s="455"/>
      <c r="R456" s="455"/>
      <c r="S456" s="455"/>
      <c r="T456" s="455"/>
      <c r="U456" s="455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456" t="s">
        <v>202</v>
      </c>
      <c r="D457" s="143"/>
      <c r="E457" s="143"/>
      <c r="F457" s="144"/>
      <c r="G457" s="145">
        <f>SUM(G423:G456)</f>
        <v>772</v>
      </c>
      <c r="H457" s="146">
        <f>SUM(H423:H456)</f>
        <v>3883.1600000000003</v>
      </c>
      <c r="I457" s="146">
        <f>SUM(I423:I456)</f>
        <v>79</v>
      </c>
      <c r="J457" s="130">
        <f t="array" ref="J457">IF(ISERROR(G457/I457),"",G457/I457)</f>
        <v>9.7721518987341778</v>
      </c>
      <c r="K457" s="146">
        <f>SUM(K423:K456)</f>
        <v>85.179618768328453</v>
      </c>
      <c r="L457" s="147"/>
      <c r="M457" s="150">
        <f t="shared" ref="M457:V457" si="210">SUM(M423:M456)</f>
        <v>-6.1796187683284405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4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55"/>
      <c r="P458" s="455"/>
      <c r="Q458" s="455"/>
      <c r="R458" s="455"/>
      <c r="S458" s="455"/>
      <c r="T458" s="455"/>
      <c r="U458" s="455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4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55"/>
      <c r="P459" s="455"/>
      <c r="Q459" s="455"/>
      <c r="R459" s="455"/>
      <c r="S459" s="455"/>
      <c r="T459" s="455"/>
      <c r="U459" s="455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4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55"/>
      <c r="P460" s="455"/>
      <c r="Q460" s="455"/>
      <c r="R460" s="455"/>
      <c r="S460" s="455"/>
      <c r="T460" s="455"/>
      <c r="U460" s="455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4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55"/>
      <c r="P461" s="455"/>
      <c r="Q461" s="455"/>
      <c r="R461" s="455"/>
      <c r="S461" s="455"/>
      <c r="T461" s="455"/>
      <c r="U461" s="455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52" t="s">
        <v>203</v>
      </c>
      <c r="D462" s="108">
        <v>5.03</v>
      </c>
      <c r="E462" s="108"/>
      <c r="F462" s="127"/>
      <c r="G462" s="128"/>
      <c r="H462" s="44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55"/>
      <c r="P462" s="455"/>
      <c r="Q462" s="455"/>
      <c r="R462" s="455"/>
      <c r="S462" s="455"/>
      <c r="T462" s="455"/>
      <c r="U462" s="455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4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55"/>
      <c r="P463" s="455"/>
      <c r="Q463" s="455"/>
      <c r="R463" s="455"/>
      <c r="S463" s="455"/>
      <c r="T463" s="455"/>
      <c r="U463" s="45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4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55"/>
      <c r="P464" s="455"/>
      <c r="Q464" s="455"/>
      <c r="R464" s="455"/>
      <c r="S464" s="455"/>
      <c r="T464" s="455"/>
      <c r="U464" s="45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52" t="s">
        <v>228</v>
      </c>
      <c r="D465" s="108">
        <v>5.03</v>
      </c>
      <c r="E465" s="108"/>
      <c r="F465" s="127"/>
      <c r="G465" s="128"/>
      <c r="H465" s="44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5"/>
      <c r="P465" s="455"/>
      <c r="Q465" s="455"/>
      <c r="R465" s="455"/>
      <c r="S465" s="455"/>
      <c r="T465" s="455"/>
      <c r="U465" s="45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52" t="s">
        <v>212</v>
      </c>
      <c r="D466" s="108">
        <v>5.03</v>
      </c>
      <c r="E466" s="108"/>
      <c r="F466" s="127"/>
      <c r="G466" s="128"/>
      <c r="H466" s="44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55"/>
      <c r="P466" s="455"/>
      <c r="Q466" s="455"/>
      <c r="R466" s="455"/>
      <c r="S466" s="455"/>
      <c r="T466" s="455"/>
      <c r="U466" s="45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52" t="s">
        <v>203</v>
      </c>
      <c r="D467" s="108">
        <v>5.03</v>
      </c>
      <c r="E467" s="108"/>
      <c r="F467" s="127"/>
      <c r="G467" s="128"/>
      <c r="H467" s="44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55"/>
      <c r="P467" s="455"/>
      <c r="Q467" s="455"/>
      <c r="R467" s="455"/>
      <c r="S467" s="455"/>
      <c r="T467" s="455"/>
      <c r="U467" s="45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52" t="s">
        <v>186</v>
      </c>
      <c r="D468" s="108">
        <v>5.03</v>
      </c>
      <c r="E468" s="108"/>
      <c r="F468" s="127"/>
      <c r="G468" s="128"/>
      <c r="H468" s="44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55"/>
      <c r="P468" s="455"/>
      <c r="Q468" s="455"/>
      <c r="R468" s="455"/>
      <c r="S468" s="455"/>
      <c r="T468" s="455"/>
      <c r="U468" s="45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52" t="s">
        <v>228</v>
      </c>
      <c r="D469" s="108">
        <v>5.03</v>
      </c>
      <c r="E469" s="108"/>
      <c r="F469" s="127"/>
      <c r="G469" s="128"/>
      <c r="H469" s="44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55"/>
      <c r="P469" s="455"/>
      <c r="Q469" s="455"/>
      <c r="R469" s="455"/>
      <c r="S469" s="455"/>
      <c r="T469" s="455"/>
      <c r="U469" s="45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52" t="s">
        <v>199</v>
      </c>
      <c r="D470" s="108">
        <v>5.03</v>
      </c>
      <c r="E470" s="108"/>
      <c r="F470" s="127"/>
      <c r="G470" s="128"/>
      <c r="H470" s="44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5"/>
      <c r="P470" s="455"/>
      <c r="Q470" s="455"/>
      <c r="R470" s="455"/>
      <c r="S470" s="455"/>
      <c r="T470" s="455"/>
      <c r="U470" s="45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4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55"/>
      <c r="P471" s="455"/>
      <c r="Q471" s="455"/>
      <c r="R471" s="455"/>
      <c r="S471" s="455"/>
      <c r="T471" s="455"/>
      <c r="U471" s="45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4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55"/>
      <c r="P472" s="455"/>
      <c r="Q472" s="455"/>
      <c r="R472" s="455"/>
      <c r="S472" s="455"/>
      <c r="T472" s="455"/>
      <c r="U472" s="45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456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4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55"/>
      <c r="P474" s="455"/>
      <c r="Q474" s="455"/>
      <c r="R474" s="455"/>
      <c r="S474" s="455"/>
      <c r="T474" s="455"/>
      <c r="U474" s="455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4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55"/>
      <c r="P475" s="455"/>
      <c r="Q475" s="455"/>
      <c r="R475" s="455"/>
      <c r="S475" s="455"/>
      <c r="T475" s="455"/>
      <c r="U475" s="455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4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55"/>
      <c r="P476" s="455"/>
      <c r="Q476" s="455"/>
      <c r="R476" s="455"/>
      <c r="S476" s="455"/>
      <c r="T476" s="455"/>
      <c r="U476" s="455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4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55"/>
      <c r="P477" s="455"/>
      <c r="Q477" s="455"/>
      <c r="R477" s="455"/>
      <c r="S477" s="455"/>
      <c r="T477" s="455"/>
      <c r="U477" s="455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4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55"/>
      <c r="P478" s="455"/>
      <c r="Q478" s="455"/>
      <c r="R478" s="455"/>
      <c r="S478" s="455"/>
      <c r="T478" s="455"/>
      <c r="U478" s="455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47">
        <f t="shared" si="215"/>
        <v>0</v>
      </c>
      <c r="I479" s="129"/>
      <c r="J479" s="130"/>
      <c r="K479" s="131"/>
      <c r="L479" s="129"/>
      <c r="M479" s="109"/>
      <c r="N479" s="130"/>
      <c r="O479" s="455"/>
      <c r="P479" s="455"/>
      <c r="Q479" s="455"/>
      <c r="R479" s="455"/>
      <c r="S479" s="455"/>
      <c r="T479" s="455"/>
      <c r="U479" s="455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4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55"/>
      <c r="P480" s="455"/>
      <c r="Q480" s="455"/>
      <c r="R480" s="455"/>
      <c r="S480" s="455"/>
      <c r="T480" s="455"/>
      <c r="U480" s="455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456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53"/>
      <c r="D482" s="108">
        <v>3.65</v>
      </c>
      <c r="E482" s="108"/>
      <c r="F482" s="153"/>
      <c r="G482" s="128"/>
      <c r="H482" s="447">
        <f t="shared" ref="H482:H496" si="223">D482*G482</f>
        <v>0</v>
      </c>
      <c r="I482" s="129"/>
      <c r="J482" s="130" t="str">
        <f t="array" ref="J482">IF(ISERROR(G482/I482),"",G482/I482)</f>
        <v/>
      </c>
      <c r="K482" s="44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55"/>
      <c r="P482" s="455"/>
      <c r="Q482" s="455"/>
      <c r="R482" s="455"/>
      <c r="S482" s="455"/>
      <c r="T482" s="455"/>
      <c r="U482" s="455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53"/>
      <c r="D483" s="108">
        <v>6.58</v>
      </c>
      <c r="E483" s="108"/>
      <c r="F483" s="127"/>
      <c r="G483" s="128"/>
      <c r="H483" s="44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55"/>
      <c r="P483" s="455"/>
      <c r="Q483" s="455"/>
      <c r="R483" s="455"/>
      <c r="S483" s="455"/>
      <c r="T483" s="455"/>
      <c r="U483" s="455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53"/>
      <c r="D484" s="108">
        <v>7.8</v>
      </c>
      <c r="E484" s="108"/>
      <c r="F484" s="127"/>
      <c r="G484" s="128"/>
      <c r="H484" s="44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55"/>
      <c r="P484" s="455"/>
      <c r="Q484" s="455"/>
      <c r="R484" s="455"/>
      <c r="S484" s="455"/>
      <c r="T484" s="455"/>
      <c r="U484" s="455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53"/>
      <c r="D485" s="108">
        <v>4.4000000000000004</v>
      </c>
      <c r="E485" s="108"/>
      <c r="F485" s="127"/>
      <c r="G485" s="128"/>
      <c r="H485" s="44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55"/>
      <c r="P485" s="455"/>
      <c r="Q485" s="455"/>
      <c r="R485" s="455"/>
      <c r="S485" s="455"/>
      <c r="T485" s="455"/>
      <c r="U485" s="455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47">
        <f t="shared" si="223"/>
        <v>0</v>
      </c>
      <c r="I486" s="129"/>
      <c r="J486" s="130"/>
      <c r="K486" s="131"/>
      <c r="L486" s="129"/>
      <c r="M486" s="109"/>
      <c r="N486" s="130"/>
      <c r="O486" s="455"/>
      <c r="P486" s="455"/>
      <c r="Q486" s="455"/>
      <c r="R486" s="455"/>
      <c r="S486" s="455"/>
      <c r="T486" s="455"/>
      <c r="U486" s="45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53"/>
      <c r="D487" s="108"/>
      <c r="E487" s="108"/>
      <c r="F487" s="127"/>
      <c r="G487" s="128"/>
      <c r="H487" s="44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55"/>
      <c r="P487" s="455"/>
      <c r="Q487" s="455"/>
      <c r="R487" s="455"/>
      <c r="S487" s="455"/>
      <c r="T487" s="455"/>
      <c r="U487" s="455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53" t="s">
        <v>239</v>
      </c>
      <c r="C488" s="453" t="s">
        <v>179</v>
      </c>
      <c r="D488" s="108">
        <v>6.04</v>
      </c>
      <c r="E488" s="108"/>
      <c r="F488" s="127"/>
      <c r="G488" s="128"/>
      <c r="H488" s="44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55"/>
      <c r="P488" s="455"/>
      <c r="Q488" s="455"/>
      <c r="R488" s="455"/>
      <c r="S488" s="455"/>
      <c r="T488" s="455"/>
      <c r="U488" s="455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53" t="s">
        <v>239</v>
      </c>
      <c r="C489" s="453" t="s">
        <v>186</v>
      </c>
      <c r="D489" s="108">
        <v>6.04</v>
      </c>
      <c r="E489" s="108"/>
      <c r="F489" s="127"/>
      <c r="G489" s="128"/>
      <c r="H489" s="44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55"/>
      <c r="P489" s="455"/>
      <c r="Q489" s="455"/>
      <c r="R489" s="455"/>
      <c r="S489" s="455"/>
      <c r="T489" s="455"/>
      <c r="U489" s="455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53" t="s">
        <v>443</v>
      </c>
      <c r="C490" s="453" t="s">
        <v>179</v>
      </c>
      <c r="D490" s="108"/>
      <c r="E490" s="108"/>
      <c r="F490" s="127"/>
      <c r="G490" s="128"/>
      <c r="H490" s="447">
        <f t="shared" si="223"/>
        <v>0</v>
      </c>
      <c r="I490" s="129"/>
      <c r="J490" s="130"/>
      <c r="K490" s="131"/>
      <c r="L490" s="129"/>
      <c r="M490" s="109"/>
      <c r="N490" s="130"/>
      <c r="O490" s="455"/>
      <c r="P490" s="455"/>
      <c r="Q490" s="455"/>
      <c r="R490" s="455"/>
      <c r="S490" s="455"/>
      <c r="T490" s="455"/>
      <c r="U490" s="455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53" t="s">
        <v>443</v>
      </c>
      <c r="C491" s="453" t="s">
        <v>186</v>
      </c>
      <c r="D491" s="108"/>
      <c r="E491" s="108"/>
      <c r="F491" s="127"/>
      <c r="G491" s="128"/>
      <c r="H491" s="447">
        <f t="shared" si="223"/>
        <v>0</v>
      </c>
      <c r="I491" s="129"/>
      <c r="J491" s="130"/>
      <c r="K491" s="131"/>
      <c r="L491" s="129"/>
      <c r="M491" s="109"/>
      <c r="N491" s="130"/>
      <c r="O491" s="455"/>
      <c r="P491" s="455"/>
      <c r="Q491" s="455"/>
      <c r="R491" s="455"/>
      <c r="S491" s="455"/>
      <c r="T491" s="455"/>
      <c r="U491" s="455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46" t="s">
        <v>240</v>
      </c>
      <c r="C492" s="126"/>
      <c r="D492" s="108">
        <v>7.3</v>
      </c>
      <c r="E492" s="108"/>
      <c r="F492" s="127"/>
      <c r="G492" s="128"/>
      <c r="H492" s="44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55"/>
      <c r="P492" s="455"/>
      <c r="Q492" s="455"/>
      <c r="R492" s="455"/>
      <c r="S492" s="455"/>
      <c r="T492" s="455"/>
      <c r="U492" s="455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46" t="s">
        <v>241</v>
      </c>
      <c r="C493" s="126"/>
      <c r="D493" s="108">
        <f>78*120/1000</f>
        <v>9.36</v>
      </c>
      <c r="E493" s="108"/>
      <c r="F493" s="127"/>
      <c r="G493" s="128"/>
      <c r="H493" s="447">
        <f t="shared" si="223"/>
        <v>0</v>
      </c>
      <c r="I493" s="129"/>
      <c r="J493" s="130"/>
      <c r="K493" s="131"/>
      <c r="L493" s="129"/>
      <c r="M493" s="109"/>
      <c r="N493" s="130"/>
      <c r="O493" s="455"/>
      <c r="P493" s="455"/>
      <c r="Q493" s="455"/>
      <c r="R493" s="455"/>
      <c r="S493" s="455"/>
      <c r="T493" s="455"/>
      <c r="U493" s="45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46" t="s">
        <v>242</v>
      </c>
      <c r="C494" s="126"/>
      <c r="D494" s="108">
        <v>4.5</v>
      </c>
      <c r="E494" s="108"/>
      <c r="F494" s="127"/>
      <c r="G494" s="128"/>
      <c r="H494" s="447">
        <f t="shared" si="223"/>
        <v>0</v>
      </c>
      <c r="I494" s="129"/>
      <c r="J494" s="130"/>
      <c r="K494" s="131"/>
      <c r="L494" s="129"/>
      <c r="M494" s="109"/>
      <c r="N494" s="130"/>
      <c r="O494" s="455"/>
      <c r="P494" s="455"/>
      <c r="Q494" s="455"/>
      <c r="R494" s="455"/>
      <c r="S494" s="455"/>
      <c r="T494" s="455"/>
      <c r="U494" s="455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46" t="s">
        <v>243</v>
      </c>
      <c r="C495" s="126"/>
      <c r="D495" s="108">
        <v>4.5</v>
      </c>
      <c r="E495" s="108"/>
      <c r="F495" s="127"/>
      <c r="G495" s="128"/>
      <c r="H495" s="447">
        <f t="shared" si="223"/>
        <v>0</v>
      </c>
      <c r="I495" s="129"/>
      <c r="J495" s="130"/>
      <c r="K495" s="131"/>
      <c r="L495" s="129"/>
      <c r="M495" s="109"/>
      <c r="N495" s="130"/>
      <c r="O495" s="455"/>
      <c r="P495" s="455"/>
      <c r="Q495" s="455"/>
      <c r="R495" s="455"/>
      <c r="S495" s="455"/>
      <c r="T495" s="455"/>
      <c r="U495" s="45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46"/>
      <c r="C496" s="126"/>
      <c r="D496" s="108"/>
      <c r="E496" s="108"/>
      <c r="F496" s="127"/>
      <c r="G496" s="128"/>
      <c r="H496" s="447">
        <f t="shared" si="223"/>
        <v>0</v>
      </c>
      <c r="I496" s="129"/>
      <c r="J496" s="130"/>
      <c r="K496" s="131"/>
      <c r="L496" s="129"/>
      <c r="M496" s="109"/>
      <c r="N496" s="130"/>
      <c r="O496" s="455"/>
      <c r="P496" s="455"/>
      <c r="Q496" s="455"/>
      <c r="R496" s="455"/>
      <c r="S496" s="455"/>
      <c r="T496" s="455"/>
      <c r="U496" s="45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456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772</v>
      </c>
      <c r="H498" s="154">
        <f>SUM(H364,H422,H457,H473,H481,H497)</f>
        <v>3883.1600000000003</v>
      </c>
      <c r="I498" s="154">
        <f>SUM(I364,I422,I457,I473,I481,I497)</f>
        <v>79</v>
      </c>
      <c r="J498" s="155">
        <f t="array" ref="J498">IF(ISERROR(G498/I498),"",G498/I498)</f>
        <v>9.7721518987341778</v>
      </c>
      <c r="K498" s="154">
        <f>SUM(K364,K422,K457,K473,K481,K497)</f>
        <v>85.179618768328453</v>
      </c>
      <c r="L498" s="155">
        <f>IF(ISERROR(G498/K498),"",G498/K498)</f>
        <v>9.0632009295520071</v>
      </c>
      <c r="M498" s="154">
        <f t="shared" ref="M498:V498" si="236">SUM(M364,M422,M457,M473,M481,M497)</f>
        <v>-6.1796187683284405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449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449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449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449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449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449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449">
        <f>G498</f>
        <v>772</v>
      </c>
      <c r="C505" s="472" t="s">
        <v>269</v>
      </c>
      <c r="D505" s="471"/>
      <c r="E505" s="462">
        <f>H498</f>
        <v>3883.1600000000003</v>
      </c>
      <c r="F505" s="462"/>
      <c r="G505" s="462" t="s">
        <v>270</v>
      </c>
      <c r="H505" s="462"/>
      <c r="I505" s="490">
        <f>L498</f>
        <v>9.0632009295520071</v>
      </c>
      <c r="J505" s="490"/>
      <c r="K505" s="492" t="s">
        <v>271</v>
      </c>
      <c r="L505" s="492"/>
      <c r="M505" s="490">
        <f>J498</f>
        <v>9.7721518987341778</v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449">
        <f>I498+C504</f>
        <v>80</v>
      </c>
      <c r="C506" s="469" t="s">
        <v>251</v>
      </c>
      <c r="D506" s="470"/>
      <c r="E506" s="487">
        <f>K498+I504</f>
        <v>96.179618768328453</v>
      </c>
      <c r="F506" s="487"/>
      <c r="G506" s="462" t="s">
        <v>274</v>
      </c>
      <c r="H506" s="462"/>
      <c r="I506" s="490">
        <f>B506-E506</f>
        <v>-16.179618768328453</v>
      </c>
      <c r="J506" s="490"/>
      <c r="K506" s="492" t="s">
        <v>275</v>
      </c>
      <c r="L506" s="492"/>
      <c r="M506" s="493">
        <f>IF(ISERROR(I506/E506),"",I506/E506)</f>
        <v>-0.16822294552134712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449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>
        <f t="array" ref="M507">IF(ISERROR(I507/B505),"",I507/B505)</f>
        <v>0</v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45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4839</v>
      </c>
      <c r="D510" s="485"/>
      <c r="E510" s="475" t="s">
        <v>269</v>
      </c>
      <c r="F510" s="475"/>
      <c r="G510" s="487">
        <f>SUM(E168,E336,E505)</f>
        <v>24590.26</v>
      </c>
      <c r="H510" s="487"/>
      <c r="I510" s="462" t="s">
        <v>270</v>
      </c>
      <c r="J510" s="475"/>
      <c r="K510" s="484">
        <f>IF(ISERROR(C510/G511),"",C510/G511)</f>
        <v>11.620423185649088</v>
      </c>
      <c r="L510" s="485"/>
      <c r="M510" s="462" t="s">
        <v>271</v>
      </c>
      <c r="N510" s="462"/>
      <c r="O510" s="463">
        <f t="array" ref="O510">IF(ISERROR(C510/C511),"",C510/C511)</f>
        <v>10.219640971488912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473.5</v>
      </c>
      <c r="D511" s="485"/>
      <c r="E511" s="462" t="s">
        <v>251</v>
      </c>
      <c r="F511" s="462"/>
      <c r="G511" s="487">
        <f>SUM(E169,E337,E506)</f>
        <v>416.4220117195074</v>
      </c>
      <c r="H511" s="487"/>
      <c r="I511" s="469" t="s">
        <v>274</v>
      </c>
      <c r="J511" s="470"/>
      <c r="K511" s="472">
        <f>C511-G511</f>
        <v>57.077988280492605</v>
      </c>
      <c r="L511" s="471"/>
      <c r="M511" s="472" t="s">
        <v>275</v>
      </c>
      <c r="N511" s="471"/>
      <c r="O511" s="476">
        <f>IF(ISERROR(K511/C511),"",K511/C511)</f>
        <v>0.12054485381307836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5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1120</v>
      </c>
      <c r="D515" s="470"/>
      <c r="E515" s="465">
        <f>IF(ISERROR(C515/C521),"",C515/C521)</f>
        <v>0.23145277949989668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1542</v>
      </c>
      <c r="D516" s="470"/>
      <c r="E516" s="465">
        <f>IF(ISERROR(C516/C521),"",C516/C521)</f>
        <v>0.31866088034717915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1324</v>
      </c>
      <c r="D517" s="470"/>
      <c r="E517" s="465">
        <f>IF(ISERROR(C517/C521),"",C517/C521)</f>
        <v>0.27361025005166356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620</v>
      </c>
      <c r="D518" s="470"/>
      <c r="E518" s="465">
        <f>IF(ISERROR(C518/C521),"",C518/C521)</f>
        <v>0.12812564579458566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>
        <f>IF(ISERROR(C519/C521),"",C519/C521)</f>
        <v>0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233</v>
      </c>
      <c r="D520" s="470"/>
      <c r="E520" s="465">
        <f>IF(ISERROR(C520/C521),"",C520/C521)</f>
        <v>4.8150444306674936E-2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4839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453" t="s">
        <v>309</v>
      </c>
      <c r="D523" s="453" t="s">
        <v>310</v>
      </c>
      <c r="E523" s="453" t="s">
        <v>311</v>
      </c>
      <c r="F523" s="453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55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47" t="s">
        <v>322</v>
      </c>
      <c r="Q523" s="129" t="s">
        <v>323</v>
      </c>
      <c r="R523" s="109" t="s">
        <v>324</v>
      </c>
      <c r="S523" s="453" t="s">
        <v>325</v>
      </c>
      <c r="T523" s="453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33</v>
      </c>
      <c r="D524" s="106">
        <f>+'9'!D524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54">
        <f t="array" ref="S524">IF(ISERROR(Q524/J524),"",Q524/J524)</f>
        <v>1</v>
      </c>
      <c r="T524" s="45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06">
        <f>+'9'!D525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54">
        <f t="array" ref="S525">IF(ISERROR(Q525/J525),"",Q525/J525)</f>
        <v>1</v>
      </c>
      <c r="T525" s="45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06">
        <f>+'9'!D526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54">
        <f t="array" ref="S526">IF(ISERROR(Q526/J526),"",Q526/J526)</f>
        <v>1</v>
      </c>
      <c r="T526" s="45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73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C502:D502"/>
    <mergeCell ref="E502:F502"/>
    <mergeCell ref="G502:H502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7" activePane="bottomRight" state="frozen"/>
      <selection activeCell="M322" sqref="M322"/>
      <selection pane="topRight" activeCell="M322" sqref="M322"/>
      <selection pane="bottomLeft" activeCell="M322" sqref="M322"/>
      <selection pane="bottomRight" activeCell="G531" sqref="G53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31" t="s">
        <v>413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7" ht="18.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33" t="s">
        <v>12</v>
      </c>
      <c r="B4" s="533" t="s">
        <v>25</v>
      </c>
      <c r="C4" s="533" t="s">
        <v>26</v>
      </c>
      <c r="D4" s="533" t="s">
        <v>27</v>
      </c>
      <c r="E4" s="536" t="s">
        <v>28</v>
      </c>
      <c r="F4" s="539" t="s">
        <v>29</v>
      </c>
      <c r="G4" s="529" t="s">
        <v>30</v>
      </c>
      <c r="H4" s="529"/>
      <c r="I4" s="533" t="s">
        <v>31</v>
      </c>
      <c r="J4" s="544" t="s">
        <v>32</v>
      </c>
      <c r="K4" s="547" t="s">
        <v>33</v>
      </c>
      <c r="L4" s="533" t="s">
        <v>34</v>
      </c>
      <c r="M4" s="550" t="s">
        <v>35</v>
      </c>
      <c r="N4" s="530" t="s">
        <v>36</v>
      </c>
      <c r="O4" s="529" t="s">
        <v>37</v>
      </c>
      <c r="P4" s="529"/>
      <c r="Q4" s="529"/>
      <c r="R4" s="529"/>
      <c r="S4" s="529"/>
      <c r="T4" s="529"/>
      <c r="U4" s="529"/>
      <c r="V4" s="529" t="s">
        <v>38</v>
      </c>
      <c r="W4" s="530" t="s">
        <v>39</v>
      </c>
      <c r="X4" s="529" t="s">
        <v>40</v>
      </c>
      <c r="Y4" s="529"/>
      <c r="Z4" s="529"/>
      <c r="AA4" s="529"/>
    </row>
    <row r="5" spans="1:27" s="104" customFormat="1" ht="15" customHeight="1">
      <c r="A5" s="534"/>
      <c r="B5" s="534"/>
      <c r="C5" s="534"/>
      <c r="D5" s="534"/>
      <c r="E5" s="537"/>
      <c r="F5" s="540"/>
      <c r="G5" s="529"/>
      <c r="H5" s="529"/>
      <c r="I5" s="534"/>
      <c r="J5" s="545"/>
      <c r="K5" s="548"/>
      <c r="L5" s="534"/>
      <c r="M5" s="551"/>
      <c r="N5" s="530"/>
      <c r="O5" s="529" t="s">
        <v>41</v>
      </c>
      <c r="P5" s="529" t="s">
        <v>42</v>
      </c>
      <c r="Q5" s="529" t="s">
        <v>43</v>
      </c>
      <c r="R5" s="542" t="s">
        <v>44</v>
      </c>
      <c r="S5" s="543" t="s">
        <v>45</v>
      </c>
      <c r="T5" s="529" t="s">
        <v>46</v>
      </c>
      <c r="U5" s="529" t="s">
        <v>47</v>
      </c>
      <c r="V5" s="529"/>
      <c r="W5" s="530"/>
      <c r="X5" s="529" t="s">
        <v>13</v>
      </c>
      <c r="Y5" s="529" t="s">
        <v>48</v>
      </c>
      <c r="Z5" s="529" t="s">
        <v>49</v>
      </c>
      <c r="AA5" s="529" t="s">
        <v>47</v>
      </c>
    </row>
    <row r="6" spans="1:27" s="104" customFormat="1" ht="27.75" customHeight="1">
      <c r="A6" s="535"/>
      <c r="B6" s="535"/>
      <c r="C6" s="535"/>
      <c r="D6" s="535"/>
      <c r="E6" s="538"/>
      <c r="F6" s="541"/>
      <c r="G6" s="352" t="s">
        <v>50</v>
      </c>
      <c r="H6" s="457" t="s">
        <v>51</v>
      </c>
      <c r="I6" s="535"/>
      <c r="J6" s="546"/>
      <c r="K6" s="549"/>
      <c r="L6" s="535"/>
      <c r="M6" s="551"/>
      <c r="N6" s="530"/>
      <c r="O6" s="529"/>
      <c r="P6" s="529"/>
      <c r="Q6" s="529"/>
      <c r="R6" s="542"/>
      <c r="S6" s="543"/>
      <c r="T6" s="529"/>
      <c r="U6" s="529"/>
      <c r="V6" s="529"/>
      <c r="W6" s="530"/>
      <c r="X6" s="529"/>
      <c r="Y6" s="529"/>
      <c r="Z6" s="529"/>
      <c r="AA6" s="529"/>
    </row>
    <row r="7" spans="1:27" ht="20.100000000000001" hidden="1" customHeight="1">
      <c r="A7" s="301">
        <v>30100030</v>
      </c>
      <c r="B7" s="446" t="s">
        <v>178</v>
      </c>
      <c r="C7" s="126" t="s">
        <v>179</v>
      </c>
      <c r="D7" s="108">
        <v>5.03</v>
      </c>
      <c r="E7" s="108"/>
      <c r="F7" s="127"/>
      <c r="G7" s="128"/>
      <c r="H7" s="44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5"/>
      <c r="P7" s="455"/>
      <c r="Q7" s="455"/>
      <c r="R7" s="455"/>
      <c r="S7" s="455"/>
      <c r="T7" s="455"/>
      <c r="U7" s="45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55"/>
      <c r="Q8" s="455"/>
      <c r="R8" s="455"/>
      <c r="S8" s="455"/>
      <c r="T8" s="455"/>
      <c r="U8" s="45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5"/>
      <c r="P9" s="455"/>
      <c r="Q9" s="455"/>
      <c r="R9" s="455"/>
      <c r="S9" s="455"/>
      <c r="T9" s="455"/>
      <c r="U9" s="45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5"/>
      <c r="P10" s="455"/>
      <c r="Q10" s="455"/>
      <c r="R10" s="455"/>
      <c r="S10" s="455"/>
      <c r="T10" s="455"/>
      <c r="U10" s="45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5"/>
      <c r="P11" s="455"/>
      <c r="Q11" s="455"/>
      <c r="R11" s="455"/>
      <c r="S11" s="455"/>
      <c r="T11" s="455"/>
      <c r="U11" s="45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5"/>
      <c r="P12" s="455"/>
      <c r="Q12" s="455"/>
      <c r="R12" s="455"/>
      <c r="S12" s="455"/>
      <c r="T12" s="455"/>
      <c r="U12" s="45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5"/>
      <c r="P13" s="455"/>
      <c r="Q13" s="455"/>
      <c r="R13" s="455"/>
      <c r="S13" s="455"/>
      <c r="T13" s="455"/>
      <c r="U13" s="45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5"/>
      <c r="P14" s="455"/>
      <c r="Q14" s="455"/>
      <c r="R14" s="455"/>
      <c r="S14" s="455"/>
      <c r="T14" s="455"/>
      <c r="U14" s="455"/>
      <c r="V14" s="132"/>
      <c r="W14" s="133"/>
      <c r="X14" s="132"/>
      <c r="Y14" s="132"/>
      <c r="Z14" s="132"/>
      <c r="AA14" s="132"/>
    </row>
    <row r="15" spans="1:27" ht="20.10000000000000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42714</v>
      </c>
      <c r="G15" s="128">
        <f>100*2+73+100+26+50+100+100</f>
        <v>649</v>
      </c>
      <c r="H15" s="447">
        <f t="shared" si="0"/>
        <v>3270.96</v>
      </c>
      <c r="I15" s="447">
        <f>10*5</f>
        <v>50</v>
      </c>
      <c r="J15" s="130">
        <f t="array" ref="J15">IF(ISERROR(G15/I15),"",G15/I15)</f>
        <v>12.98</v>
      </c>
      <c r="K15" s="131">
        <f t="array" ref="K15">IF(ISERROR(G15/L15),"",G15/L15)</f>
        <v>38.176470588235297</v>
      </c>
      <c r="L15" s="129">
        <v>17</v>
      </c>
      <c r="M15" s="109">
        <f t="shared" si="1"/>
        <v>11.823529411764703</v>
      </c>
      <c r="N15" s="130">
        <f t="shared" si="4"/>
        <v>0</v>
      </c>
      <c r="O15" s="455"/>
      <c r="P15" s="455"/>
      <c r="Q15" s="455"/>
      <c r="R15" s="455"/>
      <c r="S15" s="455"/>
      <c r="T15" s="455"/>
      <c r="U15" s="455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7">
        <f t="shared" si="0"/>
        <v>0</v>
      </c>
      <c r="I16" s="44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5"/>
      <c r="P16" s="455"/>
      <c r="Q16" s="455"/>
      <c r="R16" s="455"/>
      <c r="S16" s="455"/>
      <c r="T16" s="455"/>
      <c r="U16" s="45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5"/>
      <c r="P17" s="455"/>
      <c r="Q17" s="455"/>
      <c r="R17" s="455"/>
      <c r="S17" s="455"/>
      <c r="T17" s="455"/>
      <c r="U17" s="45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5"/>
      <c r="P18" s="455"/>
      <c r="Q18" s="455"/>
      <c r="R18" s="455"/>
      <c r="S18" s="455"/>
      <c r="T18" s="455"/>
      <c r="U18" s="455"/>
      <c r="V18" s="132"/>
      <c r="W18" s="133"/>
      <c r="X18" s="132"/>
      <c r="Y18" s="132"/>
      <c r="Z18" s="132"/>
      <c r="AA18" s="132"/>
    </row>
    <row r="19" spans="1:27" s="353" customFormat="1" ht="20.10000000000000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v>93</v>
      </c>
      <c r="H19" s="447">
        <f t="shared" si="0"/>
        <v>470.58</v>
      </c>
      <c r="I19" s="129">
        <f>1.5*5</f>
        <v>7.5</v>
      </c>
      <c r="J19" s="129">
        <f t="array" ref="J19">IF(ISERROR(G19/I19),"",G19/I19)</f>
        <v>12.4</v>
      </c>
      <c r="K19" s="131">
        <f t="array" ref="K19">IF(ISERROR(G19/L19),"",G19/L19)</f>
        <v>4.8947368421052628</v>
      </c>
      <c r="L19" s="129">
        <v>19</v>
      </c>
      <c r="M19" s="109">
        <f t="shared" si="1"/>
        <v>2.6052631578947372</v>
      </c>
      <c r="N19" s="129">
        <f t="shared" si="4"/>
        <v>0</v>
      </c>
      <c r="O19" s="455"/>
      <c r="P19" s="455"/>
      <c r="Q19" s="455"/>
      <c r="R19" s="455"/>
      <c r="S19" s="455"/>
      <c r="T19" s="455"/>
      <c r="U19" s="455"/>
      <c r="V19" s="132">
        <f t="shared" ref="V19:V21" si="5">SUM(X19:AA19)</f>
        <v>0</v>
      </c>
      <c r="W19" s="448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5"/>
      <c r="P20" s="455"/>
      <c r="Q20" s="455"/>
      <c r="R20" s="455"/>
      <c r="S20" s="455"/>
      <c r="T20" s="455"/>
      <c r="U20" s="45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5"/>
      <c r="P21" s="455"/>
      <c r="Q21" s="455"/>
      <c r="R21" s="455"/>
      <c r="S21" s="455"/>
      <c r="T21" s="455"/>
      <c r="U21" s="45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53" t="s">
        <v>190</v>
      </c>
      <c r="D22" s="108">
        <v>4.8</v>
      </c>
      <c r="E22" s="108"/>
      <c r="F22" s="127"/>
      <c r="G22" s="128"/>
      <c r="H22" s="44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5"/>
      <c r="P22" s="455"/>
      <c r="Q22" s="455"/>
      <c r="R22" s="455"/>
      <c r="S22" s="455"/>
      <c r="T22" s="455"/>
      <c r="U22" s="45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53" t="s">
        <v>187</v>
      </c>
      <c r="D23" s="108">
        <v>4.8</v>
      </c>
      <c r="E23" s="108"/>
      <c r="F23" s="127"/>
      <c r="G23" s="128"/>
      <c r="H23" s="44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5"/>
      <c r="P23" s="455"/>
      <c r="Q23" s="455"/>
      <c r="R23" s="455"/>
      <c r="S23" s="455"/>
      <c r="T23" s="455"/>
      <c r="U23" s="45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53" t="s">
        <v>179</v>
      </c>
      <c r="D24" s="108">
        <v>4.8</v>
      </c>
      <c r="E24" s="108"/>
      <c r="F24" s="127"/>
      <c r="G24" s="128"/>
      <c r="H24" s="44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5"/>
      <c r="P24" s="455"/>
      <c r="Q24" s="455"/>
      <c r="R24" s="455"/>
      <c r="S24" s="455"/>
      <c r="T24" s="455"/>
      <c r="U24" s="45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53" t="s">
        <v>199</v>
      </c>
      <c r="D25" s="108">
        <v>4.8</v>
      </c>
      <c r="E25" s="108"/>
      <c r="F25" s="127"/>
      <c r="G25" s="128"/>
      <c r="H25" s="44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5"/>
      <c r="P25" s="455"/>
      <c r="Q25" s="455"/>
      <c r="R25" s="455"/>
      <c r="S25" s="455"/>
      <c r="T25" s="455"/>
      <c r="U25" s="45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5"/>
      <c r="P26" s="455"/>
      <c r="Q26" s="455"/>
      <c r="R26" s="455"/>
      <c r="S26" s="455"/>
      <c r="T26" s="455"/>
      <c r="U26" s="45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5"/>
      <c r="P27" s="455"/>
      <c r="Q27" s="455"/>
      <c r="R27" s="455"/>
      <c r="S27" s="455"/>
      <c r="T27" s="455"/>
      <c r="U27" s="45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96" t="s">
        <v>201</v>
      </c>
      <c r="B28" s="497"/>
      <c r="C28" s="456" t="s">
        <v>202</v>
      </c>
      <c r="D28" s="143"/>
      <c r="E28" s="143"/>
      <c r="F28" s="144"/>
      <c r="G28" s="145">
        <f>SUM(G7:G27)</f>
        <v>742</v>
      </c>
      <c r="H28" s="146">
        <f>SUM(H7:H27)</f>
        <v>3741.54</v>
      </c>
      <c r="I28" s="146">
        <f>SUM(I7:I27)</f>
        <v>57.5</v>
      </c>
      <c r="J28" s="130">
        <f t="array" ref="J28">IF(ISERROR(G28/I28),"",G28/I28)</f>
        <v>12.904347826086957</v>
      </c>
      <c r="K28" s="146">
        <f>SUM(K7:K27)</f>
        <v>43.071207430340557</v>
      </c>
      <c r="L28" s="147"/>
      <c r="M28" s="146">
        <f t="shared" ref="M28:V28" si="10">SUM(M7:M27)</f>
        <v>14.428792569659439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46" t="s">
        <v>206</v>
      </c>
      <c r="C29" s="126" t="s">
        <v>199</v>
      </c>
      <c r="D29" s="108">
        <v>5.03</v>
      </c>
      <c r="E29" s="108"/>
      <c r="F29" s="127"/>
      <c r="G29" s="128"/>
      <c r="H29" s="44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1"/>
      <c r="P29" s="451"/>
      <c r="Q29" s="451"/>
      <c r="R29" s="451"/>
      <c r="S29" s="451"/>
      <c r="T29" s="451"/>
      <c r="U29" s="45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46" t="s">
        <v>425</v>
      </c>
      <c r="C30" s="187" t="s">
        <v>432</v>
      </c>
      <c r="D30" s="108">
        <v>5.03</v>
      </c>
      <c r="E30" s="108"/>
      <c r="F30" s="127"/>
      <c r="G30" s="128"/>
      <c r="H30" s="44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51"/>
      <c r="P30" s="451"/>
      <c r="Q30" s="451"/>
      <c r="R30" s="451"/>
      <c r="S30" s="451"/>
      <c r="T30" s="451"/>
      <c r="U30" s="45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46" t="s">
        <v>206</v>
      </c>
      <c r="C31" s="126" t="s">
        <v>186</v>
      </c>
      <c r="D31" s="108">
        <v>5.03</v>
      </c>
      <c r="E31" s="108"/>
      <c r="F31" s="127"/>
      <c r="G31" s="128"/>
      <c r="H31" s="44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51"/>
      <c r="P31" s="451"/>
      <c r="Q31" s="451"/>
      <c r="R31" s="451"/>
      <c r="S31" s="451"/>
      <c r="T31" s="451"/>
      <c r="U31" s="45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46" t="s">
        <v>206</v>
      </c>
      <c r="C32" s="126" t="s">
        <v>203</v>
      </c>
      <c r="D32" s="108">
        <v>5.03</v>
      </c>
      <c r="E32" s="108"/>
      <c r="F32" s="127"/>
      <c r="G32" s="128"/>
      <c r="H32" s="44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1"/>
      <c r="P32" s="451"/>
      <c r="Q32" s="451"/>
      <c r="R32" s="451"/>
      <c r="S32" s="451"/>
      <c r="T32" s="451"/>
      <c r="U32" s="45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46" t="s">
        <v>206</v>
      </c>
      <c r="C33" s="126" t="s">
        <v>207</v>
      </c>
      <c r="D33" s="108">
        <v>5.03</v>
      </c>
      <c r="E33" s="108"/>
      <c r="F33" s="127"/>
      <c r="G33" s="128"/>
      <c r="H33" s="44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51"/>
      <c r="P33" s="451"/>
      <c r="Q33" s="451"/>
      <c r="R33" s="451"/>
      <c r="S33" s="451"/>
      <c r="T33" s="451"/>
      <c r="U33" s="45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46" t="s">
        <v>414</v>
      </c>
      <c r="C34" s="187" t="s">
        <v>415</v>
      </c>
      <c r="D34" s="108">
        <v>5.03</v>
      </c>
      <c r="E34" s="108"/>
      <c r="F34" s="127"/>
      <c r="G34" s="128"/>
      <c r="H34" s="447">
        <f t="shared" si="11"/>
        <v>0</v>
      </c>
      <c r="I34" s="129"/>
      <c r="J34" s="130"/>
      <c r="K34" s="131"/>
      <c r="L34" s="129">
        <v>52</v>
      </c>
      <c r="M34" s="109"/>
      <c r="N34" s="130"/>
      <c r="O34" s="451"/>
      <c r="P34" s="451"/>
      <c r="Q34" s="451"/>
      <c r="R34" s="451"/>
      <c r="S34" s="451"/>
      <c r="T34" s="451"/>
      <c r="U34" s="45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46" t="s">
        <v>414</v>
      </c>
      <c r="C35" s="187" t="s">
        <v>416</v>
      </c>
      <c r="D35" s="108">
        <v>5.03</v>
      </c>
      <c r="E35" s="108"/>
      <c r="F35" s="127"/>
      <c r="G35" s="128"/>
      <c r="H35" s="447">
        <f t="shared" si="11"/>
        <v>0</v>
      </c>
      <c r="I35" s="129"/>
      <c r="J35" s="130"/>
      <c r="K35" s="131"/>
      <c r="L35" s="129">
        <v>52</v>
      </c>
      <c r="M35" s="109"/>
      <c r="N35" s="130"/>
      <c r="O35" s="451"/>
      <c r="P35" s="451"/>
      <c r="Q35" s="451"/>
      <c r="R35" s="451"/>
      <c r="S35" s="451"/>
      <c r="T35" s="451"/>
      <c r="U35" s="45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46" t="s">
        <v>414</v>
      </c>
      <c r="C36" s="187" t="s">
        <v>61</v>
      </c>
      <c r="D36" s="108">
        <v>5.03</v>
      </c>
      <c r="E36" s="108"/>
      <c r="F36" s="127"/>
      <c r="G36" s="128"/>
      <c r="H36" s="447">
        <f t="shared" si="11"/>
        <v>0</v>
      </c>
      <c r="I36" s="129"/>
      <c r="J36" s="130"/>
      <c r="K36" s="131"/>
      <c r="L36" s="129">
        <v>52</v>
      </c>
      <c r="M36" s="109"/>
      <c r="N36" s="130"/>
      <c r="O36" s="451"/>
      <c r="P36" s="451"/>
      <c r="Q36" s="451"/>
      <c r="R36" s="451"/>
      <c r="S36" s="451"/>
      <c r="T36" s="451"/>
      <c r="U36" s="45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46" t="s">
        <v>208</v>
      </c>
      <c r="C37" s="126" t="s">
        <v>179</v>
      </c>
      <c r="D37" s="108">
        <v>5.08</v>
      </c>
      <c r="E37" s="108"/>
      <c r="F37" s="127"/>
      <c r="G37" s="128"/>
      <c r="H37" s="44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51"/>
      <c r="P37" s="451"/>
      <c r="Q37" s="451"/>
      <c r="R37" s="451"/>
      <c r="S37" s="451"/>
      <c r="T37" s="451"/>
      <c r="U37" s="45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46" t="s">
        <v>208</v>
      </c>
      <c r="C38" s="126" t="s">
        <v>204</v>
      </c>
      <c r="D38" s="108">
        <v>5.08</v>
      </c>
      <c r="E38" s="108"/>
      <c r="F38" s="127"/>
      <c r="G38" s="128"/>
      <c r="H38" s="44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51"/>
      <c r="P38" s="451"/>
      <c r="Q38" s="451"/>
      <c r="R38" s="451"/>
      <c r="S38" s="451"/>
      <c r="T38" s="451"/>
      <c r="U38" s="45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46" t="s">
        <v>208</v>
      </c>
      <c r="C39" s="126" t="s">
        <v>205</v>
      </c>
      <c r="D39" s="108">
        <v>5.08</v>
      </c>
      <c r="E39" s="108"/>
      <c r="F39" s="127"/>
      <c r="G39" s="128"/>
      <c r="H39" s="44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51"/>
      <c r="P39" s="451"/>
      <c r="Q39" s="451"/>
      <c r="R39" s="451"/>
      <c r="S39" s="451"/>
      <c r="T39" s="451"/>
      <c r="U39" s="45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46" t="s">
        <v>208</v>
      </c>
      <c r="C40" s="126" t="s">
        <v>186</v>
      </c>
      <c r="D40" s="108">
        <v>5.08</v>
      </c>
      <c r="E40" s="108"/>
      <c r="F40" s="127"/>
      <c r="G40" s="128"/>
      <c r="H40" s="44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51"/>
      <c r="P40" s="451"/>
      <c r="Q40" s="451"/>
      <c r="R40" s="451"/>
      <c r="S40" s="451"/>
      <c r="T40" s="451"/>
      <c r="U40" s="45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46" t="s">
        <v>208</v>
      </c>
      <c r="C41" s="126" t="s">
        <v>203</v>
      </c>
      <c r="D41" s="108">
        <v>5.08</v>
      </c>
      <c r="E41" s="108"/>
      <c r="F41" s="127"/>
      <c r="G41" s="128"/>
      <c r="H41" s="44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51"/>
      <c r="P41" s="451"/>
      <c r="Q41" s="451"/>
      <c r="R41" s="451"/>
      <c r="S41" s="451"/>
      <c r="T41" s="451"/>
      <c r="U41" s="45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46" t="s">
        <v>208</v>
      </c>
      <c r="C42" s="126" t="s">
        <v>199</v>
      </c>
      <c r="D42" s="108">
        <v>5.08</v>
      </c>
      <c r="E42" s="108"/>
      <c r="F42" s="127"/>
      <c r="G42" s="128"/>
      <c r="H42" s="44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5"/>
      <c r="P42" s="455"/>
      <c r="Q42" s="455"/>
      <c r="R42" s="455"/>
      <c r="S42" s="455"/>
      <c r="T42" s="455"/>
      <c r="U42" s="45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46" t="s">
        <v>208</v>
      </c>
      <c r="C43" s="126" t="s">
        <v>187</v>
      </c>
      <c r="D43" s="108">
        <v>5.08</v>
      </c>
      <c r="E43" s="108"/>
      <c r="F43" s="127"/>
      <c r="G43" s="128"/>
      <c r="H43" s="44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51"/>
      <c r="P43" s="451"/>
      <c r="Q43" s="451"/>
      <c r="R43" s="451"/>
      <c r="S43" s="451"/>
      <c r="T43" s="451"/>
      <c r="U43" s="45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46" t="s">
        <v>208</v>
      </c>
      <c r="C44" s="126" t="s">
        <v>207</v>
      </c>
      <c r="D44" s="108">
        <v>5.08</v>
      </c>
      <c r="E44" s="108"/>
      <c r="F44" s="127"/>
      <c r="G44" s="128"/>
      <c r="H44" s="44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5"/>
      <c r="P44" s="455"/>
      <c r="Q44" s="455"/>
      <c r="R44" s="455"/>
      <c r="S44" s="455"/>
      <c r="T44" s="455"/>
      <c r="U44" s="45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46" t="s">
        <v>209</v>
      </c>
      <c r="C45" s="126" t="s">
        <v>194</v>
      </c>
      <c r="D45" s="108">
        <v>5.03</v>
      </c>
      <c r="E45" s="108"/>
      <c r="F45" s="127"/>
      <c r="G45" s="128"/>
      <c r="H45" s="44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51"/>
      <c r="P45" s="451"/>
      <c r="Q45" s="451"/>
      <c r="R45" s="451"/>
      <c r="S45" s="451"/>
      <c r="T45" s="451"/>
      <c r="U45" s="45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46" t="s">
        <v>209</v>
      </c>
      <c r="C46" s="126" t="s">
        <v>179</v>
      </c>
      <c r="D46" s="108">
        <v>5.03</v>
      </c>
      <c r="E46" s="108"/>
      <c r="F46" s="127"/>
      <c r="G46" s="128"/>
      <c r="H46" s="44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51"/>
      <c r="P46" s="451"/>
      <c r="Q46" s="451"/>
      <c r="R46" s="451"/>
      <c r="S46" s="451"/>
      <c r="T46" s="451"/>
      <c r="U46" s="45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46" t="s">
        <v>209</v>
      </c>
      <c r="C47" s="126" t="s">
        <v>195</v>
      </c>
      <c r="D47" s="108">
        <v>5.03</v>
      </c>
      <c r="E47" s="108"/>
      <c r="F47" s="127"/>
      <c r="G47" s="128"/>
      <c r="H47" s="44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51"/>
      <c r="P47" s="451"/>
      <c r="Q47" s="451"/>
      <c r="R47" s="451"/>
      <c r="S47" s="451"/>
      <c r="T47" s="451"/>
      <c r="U47" s="45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46" t="s">
        <v>209</v>
      </c>
      <c r="C48" s="126" t="s">
        <v>204</v>
      </c>
      <c r="D48" s="108">
        <v>5.03</v>
      </c>
      <c r="E48" s="108"/>
      <c r="F48" s="127"/>
      <c r="G48" s="128"/>
      <c r="H48" s="44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51"/>
      <c r="P48" s="451"/>
      <c r="Q48" s="451"/>
      <c r="R48" s="451"/>
      <c r="S48" s="451"/>
      <c r="T48" s="451"/>
      <c r="U48" s="45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46" t="s">
        <v>382</v>
      </c>
      <c r="C49" s="187" t="s">
        <v>383</v>
      </c>
      <c r="D49" s="108">
        <v>5.03</v>
      </c>
      <c r="E49" s="108"/>
      <c r="F49" s="127"/>
      <c r="G49" s="128"/>
      <c r="H49" s="44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51"/>
      <c r="P49" s="451"/>
      <c r="Q49" s="451"/>
      <c r="R49" s="451"/>
      <c r="S49" s="451"/>
      <c r="T49" s="451"/>
      <c r="U49" s="45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46" t="s">
        <v>382</v>
      </c>
      <c r="C50" s="187" t="s">
        <v>384</v>
      </c>
      <c r="D50" s="108">
        <v>5.03</v>
      </c>
      <c r="E50" s="108"/>
      <c r="F50" s="127"/>
      <c r="G50" s="128"/>
      <c r="H50" s="44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51"/>
      <c r="P50" s="451"/>
      <c r="Q50" s="451"/>
      <c r="R50" s="451"/>
      <c r="S50" s="451"/>
      <c r="T50" s="451"/>
      <c r="U50" s="45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46" t="s">
        <v>382</v>
      </c>
      <c r="C51" s="187" t="s">
        <v>389</v>
      </c>
      <c r="D51" s="108">
        <v>5.03</v>
      </c>
      <c r="E51" s="108"/>
      <c r="F51" s="127"/>
      <c r="G51" s="128"/>
      <c r="H51" s="44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51"/>
      <c r="P51" s="451"/>
      <c r="Q51" s="451"/>
      <c r="R51" s="451"/>
      <c r="S51" s="451"/>
      <c r="T51" s="451"/>
      <c r="U51" s="45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46" t="s">
        <v>382</v>
      </c>
      <c r="C52" s="187" t="s">
        <v>391</v>
      </c>
      <c r="D52" s="108">
        <v>5.03</v>
      </c>
      <c r="E52" s="108"/>
      <c r="F52" s="127"/>
      <c r="G52" s="128"/>
      <c r="H52" s="44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51"/>
      <c r="P52" s="451"/>
      <c r="Q52" s="451"/>
      <c r="R52" s="451"/>
      <c r="S52" s="451"/>
      <c r="T52" s="451"/>
      <c r="U52" s="45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46" t="s">
        <v>418</v>
      </c>
      <c r="C53" s="187" t="s">
        <v>364</v>
      </c>
      <c r="D53" s="108">
        <v>5.03</v>
      </c>
      <c r="E53" s="108"/>
      <c r="F53" s="127"/>
      <c r="G53" s="128"/>
      <c r="H53" s="44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51"/>
      <c r="P53" s="451"/>
      <c r="Q53" s="451"/>
      <c r="R53" s="451"/>
      <c r="S53" s="451"/>
      <c r="T53" s="451"/>
      <c r="U53" s="45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46" t="s">
        <v>418</v>
      </c>
      <c r="C54" s="187" t="s">
        <v>365</v>
      </c>
      <c r="D54" s="108">
        <v>5.03</v>
      </c>
      <c r="E54" s="108"/>
      <c r="F54" s="127"/>
      <c r="G54" s="128"/>
      <c r="H54" s="44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51"/>
      <c r="P54" s="451"/>
      <c r="Q54" s="451"/>
      <c r="R54" s="451"/>
      <c r="S54" s="451"/>
      <c r="T54" s="451"/>
      <c r="U54" s="45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46" t="s">
        <v>418</v>
      </c>
      <c r="C55" s="187" t="s">
        <v>366</v>
      </c>
      <c r="D55" s="108">
        <v>5.03</v>
      </c>
      <c r="E55" s="108"/>
      <c r="F55" s="127"/>
      <c r="G55" s="128"/>
      <c r="H55" s="44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51"/>
      <c r="P55" s="451"/>
      <c r="Q55" s="451"/>
      <c r="R55" s="451"/>
      <c r="S55" s="451"/>
      <c r="T55" s="451"/>
      <c r="U55" s="45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46" t="s">
        <v>418</v>
      </c>
      <c r="C56" s="187" t="s">
        <v>367</v>
      </c>
      <c r="D56" s="108">
        <v>5.03</v>
      </c>
      <c r="E56" s="108"/>
      <c r="F56" s="127"/>
      <c r="G56" s="128"/>
      <c r="H56" s="44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51"/>
      <c r="P56" s="451"/>
      <c r="Q56" s="451"/>
      <c r="R56" s="451"/>
      <c r="S56" s="451"/>
      <c r="T56" s="451"/>
      <c r="U56" s="45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5"/>
      <c r="P57" s="455"/>
      <c r="Q57" s="455"/>
      <c r="R57" s="455"/>
      <c r="S57" s="455"/>
      <c r="T57" s="455"/>
      <c r="U57" s="45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42714</v>
      </c>
      <c r="G58" s="128">
        <f>108+90</f>
        <v>198</v>
      </c>
      <c r="H58" s="447">
        <f t="shared" si="11"/>
        <v>995.94</v>
      </c>
      <c r="I58" s="129">
        <v>3</v>
      </c>
      <c r="J58" s="130">
        <f t="array" ref="J58">IF(ISERROR(G58/I58),"",G58/I58)</f>
        <v>66</v>
      </c>
      <c r="K58" s="131">
        <f t="array" ref="K58">IF(ISERROR(G58/L58),"",G58/L58)</f>
        <v>4.95</v>
      </c>
      <c r="L58" s="129">
        <v>40</v>
      </c>
      <c r="M58" s="109">
        <f t="shared" si="19"/>
        <v>-1.9500000000000002</v>
      </c>
      <c r="N58" s="130">
        <f t="shared" si="23"/>
        <v>0</v>
      </c>
      <c r="O58" s="455"/>
      <c r="P58" s="455"/>
      <c r="Q58" s="455"/>
      <c r="R58" s="455"/>
      <c r="S58" s="455"/>
      <c r="T58" s="455"/>
      <c r="U58" s="455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42714</v>
      </c>
      <c r="G59" s="128">
        <f>108*2+63</f>
        <v>279</v>
      </c>
      <c r="H59" s="447">
        <f t="shared" si="11"/>
        <v>1403.3700000000001</v>
      </c>
      <c r="I59" s="129">
        <v>6.5</v>
      </c>
      <c r="J59" s="130">
        <f t="array" ref="J59">IF(ISERROR(G59/I59),"",G59/I59)</f>
        <v>42.92307692307692</v>
      </c>
      <c r="K59" s="131">
        <f t="array" ref="K59">IF(ISERROR(G59/L59),"",G59/L59)</f>
        <v>6.9749999999999996</v>
      </c>
      <c r="L59" s="129">
        <v>40</v>
      </c>
      <c r="M59" s="109">
        <f t="shared" si="19"/>
        <v>-0.47499999999999964</v>
      </c>
      <c r="N59" s="130">
        <f t="shared" si="23"/>
        <v>0</v>
      </c>
      <c r="O59" s="455"/>
      <c r="P59" s="455"/>
      <c r="Q59" s="455"/>
      <c r="R59" s="455"/>
      <c r="S59" s="455"/>
      <c r="T59" s="455"/>
      <c r="U59" s="455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5"/>
      <c r="P60" s="455"/>
      <c r="Q60" s="455"/>
      <c r="R60" s="455"/>
      <c r="S60" s="455"/>
      <c r="T60" s="455"/>
      <c r="U60" s="45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5"/>
      <c r="P61" s="455"/>
      <c r="Q61" s="455"/>
      <c r="R61" s="455"/>
      <c r="S61" s="455"/>
      <c r="T61" s="455"/>
      <c r="U61" s="45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5"/>
      <c r="P62" s="455"/>
      <c r="Q62" s="455"/>
      <c r="R62" s="455"/>
      <c r="S62" s="455"/>
      <c r="T62" s="455"/>
      <c r="U62" s="45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5"/>
      <c r="P63" s="455"/>
      <c r="Q63" s="455"/>
      <c r="R63" s="455"/>
      <c r="S63" s="455"/>
      <c r="T63" s="455"/>
      <c r="U63" s="45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5"/>
      <c r="P64" s="455"/>
      <c r="Q64" s="455"/>
      <c r="R64" s="455"/>
      <c r="S64" s="455"/>
      <c r="T64" s="455"/>
      <c r="U64" s="45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5"/>
      <c r="P65" s="455"/>
      <c r="Q65" s="455"/>
      <c r="R65" s="455"/>
      <c r="S65" s="455"/>
      <c r="T65" s="455"/>
      <c r="U65" s="45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5"/>
      <c r="P66" s="455"/>
      <c r="Q66" s="455"/>
      <c r="R66" s="455"/>
      <c r="S66" s="455"/>
      <c r="T66" s="455"/>
      <c r="U66" s="45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4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5"/>
      <c r="P67" s="455"/>
      <c r="Q67" s="455"/>
      <c r="R67" s="455"/>
      <c r="S67" s="455"/>
      <c r="T67" s="455"/>
      <c r="U67" s="45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5"/>
      <c r="P68" s="455"/>
      <c r="Q68" s="455"/>
      <c r="R68" s="455"/>
      <c r="S68" s="455"/>
      <c r="T68" s="455"/>
      <c r="U68" s="455"/>
      <c r="V68" s="132"/>
      <c r="W68" s="133"/>
      <c r="X68" s="132"/>
      <c r="Y68" s="132"/>
      <c r="Z68" s="132"/>
      <c r="AA68" s="132"/>
    </row>
    <row r="69" spans="1:27" ht="20.10000000000000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105+69</f>
        <v>174</v>
      </c>
      <c r="H69" s="447">
        <f t="shared" si="11"/>
        <v>875.22</v>
      </c>
      <c r="I69" s="129">
        <f>2.5*4</f>
        <v>10</v>
      </c>
      <c r="J69" s="130">
        <f t="array" ref="J69">IF(ISERROR(G69/I69),"",G69/I69)</f>
        <v>17.399999999999999</v>
      </c>
      <c r="K69" s="131">
        <f t="array" ref="K69">IF(ISERROR(G69/L69),"",G69/L69)</f>
        <v>8.0930232558139537</v>
      </c>
      <c r="L69" s="129">
        <v>21.5</v>
      </c>
      <c r="M69" s="109">
        <f t="shared" ref="M69:M70" si="26">IF(ISERROR(I69-K69),"",I69-K69)</f>
        <v>1.9069767441860463</v>
      </c>
      <c r="N69" s="130">
        <f t="shared" ref="N69:N70" si="27">SUM(O69:U69)</f>
        <v>0</v>
      </c>
      <c r="O69" s="455"/>
      <c r="P69" s="455"/>
      <c r="Q69" s="455"/>
      <c r="R69" s="455"/>
      <c r="S69" s="455"/>
      <c r="T69" s="455"/>
      <c r="U69" s="455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100*4+71+1+100*2+93</f>
        <v>765</v>
      </c>
      <c r="H70" s="447">
        <f t="shared" si="11"/>
        <v>3847.9500000000003</v>
      </c>
      <c r="I70" s="129">
        <f>9*4</f>
        <v>36</v>
      </c>
      <c r="J70" s="130">
        <f t="array" ref="J70">IF(ISERROR(G70/I70),"",G70/I70)</f>
        <v>21.25</v>
      </c>
      <c r="K70" s="131">
        <f t="array" ref="K70">IF(ISERROR(G70/L70),"",G70/L70)</f>
        <v>35.581395348837212</v>
      </c>
      <c r="L70" s="129">
        <v>21.5</v>
      </c>
      <c r="M70" s="109">
        <f t="shared" si="26"/>
        <v>0.41860465116278789</v>
      </c>
      <c r="N70" s="130">
        <f t="shared" si="27"/>
        <v>0</v>
      </c>
      <c r="O70" s="455"/>
      <c r="P70" s="455"/>
      <c r="Q70" s="455"/>
      <c r="R70" s="455"/>
      <c r="S70" s="455"/>
      <c r="T70" s="455"/>
      <c r="U70" s="455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7">
        <f t="shared" si="11"/>
        <v>0</v>
      </c>
      <c r="I71" s="129"/>
      <c r="J71" s="130"/>
      <c r="K71" s="131"/>
      <c r="L71" s="129"/>
      <c r="M71" s="109"/>
      <c r="N71" s="130"/>
      <c r="O71" s="455"/>
      <c r="P71" s="455"/>
      <c r="Q71" s="455"/>
      <c r="R71" s="455"/>
      <c r="S71" s="455"/>
      <c r="T71" s="455"/>
      <c r="U71" s="45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5"/>
      <c r="P72" s="455"/>
      <c r="Q72" s="455"/>
      <c r="R72" s="455"/>
      <c r="S72" s="455"/>
      <c r="T72" s="455"/>
      <c r="U72" s="45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5"/>
      <c r="P73" s="455"/>
      <c r="Q73" s="455"/>
      <c r="R73" s="455"/>
      <c r="S73" s="455"/>
      <c r="T73" s="455"/>
      <c r="U73" s="45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5"/>
      <c r="P74" s="455"/>
      <c r="Q74" s="455"/>
      <c r="R74" s="455"/>
      <c r="S74" s="455"/>
      <c r="T74" s="455"/>
      <c r="U74" s="45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5"/>
      <c r="P75" s="455"/>
      <c r="Q75" s="455"/>
      <c r="R75" s="455"/>
      <c r="S75" s="455"/>
      <c r="T75" s="455"/>
      <c r="U75" s="45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5"/>
      <c r="P76" s="455"/>
      <c r="Q76" s="455"/>
      <c r="R76" s="455"/>
      <c r="S76" s="455"/>
      <c r="T76" s="455"/>
      <c r="U76" s="45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5"/>
      <c r="P77" s="455"/>
      <c r="Q77" s="455"/>
      <c r="R77" s="455"/>
      <c r="S77" s="455"/>
      <c r="T77" s="455"/>
      <c r="U77" s="45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5"/>
      <c r="P78" s="455"/>
      <c r="Q78" s="455"/>
      <c r="R78" s="455"/>
      <c r="S78" s="455"/>
      <c r="T78" s="455"/>
      <c r="U78" s="45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5"/>
      <c r="P79" s="455"/>
      <c r="Q79" s="455"/>
      <c r="R79" s="455"/>
      <c r="S79" s="455"/>
      <c r="T79" s="455"/>
      <c r="U79" s="45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5"/>
      <c r="P80" s="455"/>
      <c r="Q80" s="455"/>
      <c r="R80" s="455"/>
      <c r="S80" s="455"/>
      <c r="T80" s="455"/>
      <c r="U80" s="45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5"/>
      <c r="P81" s="455"/>
      <c r="Q81" s="455"/>
      <c r="R81" s="455"/>
      <c r="S81" s="455"/>
      <c r="T81" s="455"/>
      <c r="U81" s="45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5"/>
      <c r="P82" s="455"/>
      <c r="Q82" s="455"/>
      <c r="R82" s="455"/>
      <c r="S82" s="455"/>
      <c r="T82" s="455"/>
      <c r="U82" s="45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5"/>
      <c r="P83" s="455"/>
      <c r="Q83" s="455"/>
      <c r="R83" s="455"/>
      <c r="S83" s="455"/>
      <c r="T83" s="455"/>
      <c r="U83" s="45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5"/>
      <c r="P84" s="455"/>
      <c r="Q84" s="455"/>
      <c r="R84" s="455"/>
      <c r="S84" s="455"/>
      <c r="T84" s="455"/>
      <c r="U84" s="45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5"/>
      <c r="P85" s="455"/>
      <c r="Q85" s="455"/>
      <c r="R85" s="455"/>
      <c r="S85" s="455"/>
      <c r="T85" s="455"/>
      <c r="U85" s="455"/>
      <c r="V85" s="132"/>
      <c r="W85" s="133"/>
      <c r="X85" s="132"/>
      <c r="Y85" s="132"/>
      <c r="Z85" s="132"/>
      <c r="AA85" s="132"/>
    </row>
    <row r="86" spans="1:27" ht="20.100000000000001" customHeight="1">
      <c r="A86" s="504" t="s">
        <v>216</v>
      </c>
      <c r="B86" s="504"/>
      <c r="C86" s="456" t="s">
        <v>202</v>
      </c>
      <c r="D86" s="143"/>
      <c r="E86" s="143"/>
      <c r="F86" s="144"/>
      <c r="G86" s="145">
        <f>SUM(G29:G85)</f>
        <v>1416</v>
      </c>
      <c r="H86" s="146">
        <f>SUM(H29:H85)</f>
        <v>7122.4800000000014</v>
      </c>
      <c r="I86" s="146">
        <f>SUM(I29:I85)</f>
        <v>55.5</v>
      </c>
      <c r="J86" s="130">
        <f t="array" ref="J86">IF(ISERROR(G86/I86),"",G86/I86)</f>
        <v>25.513513513513512</v>
      </c>
      <c r="K86" s="146">
        <f>SUM(K29:K85)</f>
        <v>55.599418604651163</v>
      </c>
      <c r="L86" s="147"/>
      <c r="M86" s="150">
        <f t="shared" ref="M86:V86" si="34">SUM(M29:M85)</f>
        <v>-9.9418604651165587E-2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46" t="s">
        <v>217</v>
      </c>
      <c r="C87" s="126" t="s">
        <v>179</v>
      </c>
      <c r="D87" s="108">
        <v>5.03</v>
      </c>
      <c r="E87" s="108"/>
      <c r="F87" s="127"/>
      <c r="G87" s="128"/>
      <c r="H87" s="44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5"/>
      <c r="P87" s="455"/>
      <c r="Q87" s="455"/>
      <c r="R87" s="455"/>
      <c r="S87" s="455"/>
      <c r="T87" s="455"/>
      <c r="U87" s="45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46" t="s">
        <v>217</v>
      </c>
      <c r="C88" s="126" t="s">
        <v>186</v>
      </c>
      <c r="D88" s="108">
        <v>5.03</v>
      </c>
      <c r="E88" s="108"/>
      <c r="F88" s="127"/>
      <c r="G88" s="128"/>
      <c r="H88" s="44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5"/>
      <c r="P88" s="455"/>
      <c r="Q88" s="455"/>
      <c r="R88" s="455"/>
      <c r="S88" s="455"/>
      <c r="T88" s="455"/>
      <c r="U88" s="45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46" t="s">
        <v>217</v>
      </c>
      <c r="C89" s="126" t="s">
        <v>204</v>
      </c>
      <c r="D89" s="108">
        <v>5.03</v>
      </c>
      <c r="E89" s="108"/>
      <c r="F89" s="127"/>
      <c r="G89" s="128"/>
      <c r="H89" s="44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5"/>
      <c r="P89" s="455"/>
      <c r="Q89" s="455"/>
      <c r="R89" s="455"/>
      <c r="S89" s="455"/>
      <c r="T89" s="455"/>
      <c r="U89" s="45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4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5"/>
      <c r="P90" s="455"/>
      <c r="Q90" s="455"/>
      <c r="R90" s="455"/>
      <c r="S90" s="455"/>
      <c r="T90" s="455"/>
      <c r="U90" s="455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47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5"/>
      <c r="P91" s="455"/>
      <c r="Q91" s="455"/>
      <c r="R91" s="455"/>
      <c r="S91" s="455"/>
      <c r="T91" s="455"/>
      <c r="U91" s="455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5"/>
      <c r="P92" s="455"/>
      <c r="Q92" s="455"/>
      <c r="R92" s="455"/>
      <c r="S92" s="455"/>
      <c r="T92" s="455"/>
      <c r="U92" s="45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5"/>
      <c r="P93" s="455"/>
      <c r="Q93" s="455"/>
      <c r="R93" s="455"/>
      <c r="S93" s="455"/>
      <c r="T93" s="455"/>
      <c r="U93" s="45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5"/>
      <c r="P94" s="455"/>
      <c r="Q94" s="455"/>
      <c r="R94" s="455"/>
      <c r="S94" s="455"/>
      <c r="T94" s="455"/>
      <c r="U94" s="45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5"/>
      <c r="P95" s="455"/>
      <c r="Q95" s="455"/>
      <c r="R95" s="455"/>
      <c r="S95" s="455"/>
      <c r="T95" s="455"/>
      <c r="U95" s="45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5"/>
      <c r="P96" s="455"/>
      <c r="Q96" s="455"/>
      <c r="R96" s="455"/>
      <c r="S96" s="455"/>
      <c r="T96" s="455"/>
      <c r="U96" s="45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5"/>
      <c r="P97" s="455"/>
      <c r="Q97" s="455"/>
      <c r="R97" s="455"/>
      <c r="S97" s="455"/>
      <c r="T97" s="455"/>
      <c r="U97" s="45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5"/>
      <c r="P98" s="455"/>
      <c r="Q98" s="455"/>
      <c r="R98" s="455"/>
      <c r="S98" s="455"/>
      <c r="T98" s="455"/>
      <c r="U98" s="45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5"/>
      <c r="P99" s="455"/>
      <c r="Q99" s="455"/>
      <c r="R99" s="455"/>
      <c r="S99" s="455"/>
      <c r="T99" s="455"/>
      <c r="U99" s="45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5"/>
      <c r="P100" s="455"/>
      <c r="Q100" s="455"/>
      <c r="R100" s="455"/>
      <c r="S100" s="455"/>
      <c r="T100" s="455"/>
      <c r="U100" s="45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5"/>
      <c r="P101" s="455"/>
      <c r="Q101" s="455"/>
      <c r="R101" s="455"/>
      <c r="S101" s="455"/>
      <c r="T101" s="455"/>
      <c r="U101" s="45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5"/>
      <c r="P102" s="455"/>
      <c r="Q102" s="455"/>
      <c r="R102" s="455"/>
      <c r="S102" s="455"/>
      <c r="T102" s="455"/>
      <c r="U102" s="45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4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5"/>
      <c r="P103" s="455"/>
      <c r="Q103" s="455"/>
      <c r="R103" s="455"/>
      <c r="S103" s="455"/>
      <c r="T103" s="455"/>
      <c r="U103" s="45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4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5"/>
      <c r="P104" s="455"/>
      <c r="Q104" s="455"/>
      <c r="R104" s="455"/>
      <c r="S104" s="455"/>
      <c r="T104" s="455"/>
      <c r="U104" s="45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4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5"/>
      <c r="P105" s="455"/>
      <c r="Q105" s="455"/>
      <c r="R105" s="455"/>
      <c r="S105" s="455"/>
      <c r="T105" s="455"/>
      <c r="U105" s="45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4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5"/>
      <c r="P106" s="455"/>
      <c r="Q106" s="455"/>
      <c r="R106" s="455"/>
      <c r="S106" s="455"/>
      <c r="T106" s="455"/>
      <c r="U106" s="45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46" t="s">
        <v>393</v>
      </c>
      <c r="C107" s="187" t="s">
        <v>395</v>
      </c>
      <c r="D107" s="108">
        <v>5</v>
      </c>
      <c r="E107" s="108"/>
      <c r="F107" s="127"/>
      <c r="G107" s="128"/>
      <c r="H107" s="44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5"/>
      <c r="P107" s="455"/>
      <c r="Q107" s="455"/>
      <c r="R107" s="455"/>
      <c r="S107" s="455"/>
      <c r="T107" s="455"/>
      <c r="U107" s="455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46" t="s">
        <v>393</v>
      </c>
      <c r="C108" s="187" t="s">
        <v>402</v>
      </c>
      <c r="D108" s="108">
        <v>5</v>
      </c>
      <c r="E108" s="108"/>
      <c r="F108" s="127"/>
      <c r="G108" s="128"/>
      <c r="H108" s="44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5"/>
      <c r="P108" s="455"/>
      <c r="Q108" s="455"/>
      <c r="R108" s="455"/>
      <c r="S108" s="455"/>
      <c r="T108" s="455"/>
      <c r="U108" s="45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46" t="s">
        <v>404</v>
      </c>
      <c r="C109" s="187" t="s">
        <v>405</v>
      </c>
      <c r="D109" s="108">
        <v>5</v>
      </c>
      <c r="E109" s="108"/>
      <c r="F109" s="127"/>
      <c r="G109" s="128"/>
      <c r="H109" s="44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5"/>
      <c r="P109" s="455"/>
      <c r="Q109" s="455"/>
      <c r="R109" s="455"/>
      <c r="S109" s="455"/>
      <c r="T109" s="455"/>
      <c r="U109" s="45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46" t="s">
        <v>492</v>
      </c>
      <c r="C110" s="187" t="s">
        <v>372</v>
      </c>
      <c r="D110" s="108">
        <v>5</v>
      </c>
      <c r="E110" s="108"/>
      <c r="F110" s="127"/>
      <c r="G110" s="128"/>
      <c r="H110" s="44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5"/>
      <c r="P110" s="455"/>
      <c r="Q110" s="455"/>
      <c r="R110" s="455"/>
      <c r="S110" s="455"/>
      <c r="T110" s="455"/>
      <c r="U110" s="45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46" t="s">
        <v>343</v>
      </c>
      <c r="C111" s="126" t="s">
        <v>345</v>
      </c>
      <c r="D111" s="108">
        <v>5</v>
      </c>
      <c r="E111" s="108"/>
      <c r="F111" s="127"/>
      <c r="G111" s="128"/>
      <c r="H111" s="44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5"/>
      <c r="P111" s="455"/>
      <c r="Q111" s="455"/>
      <c r="R111" s="455"/>
      <c r="S111" s="455"/>
      <c r="T111" s="455"/>
      <c r="U111" s="45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46" t="s">
        <v>343</v>
      </c>
      <c r="C112" s="126" t="s">
        <v>347</v>
      </c>
      <c r="D112" s="108">
        <v>5</v>
      </c>
      <c r="E112" s="108"/>
      <c r="F112" s="127"/>
      <c r="G112" s="128"/>
      <c r="H112" s="44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5"/>
      <c r="P112" s="455"/>
      <c r="Q112" s="455"/>
      <c r="R112" s="455"/>
      <c r="S112" s="455"/>
      <c r="T112" s="455"/>
      <c r="U112" s="45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5"/>
      <c r="P113" s="455"/>
      <c r="Q113" s="455"/>
      <c r="R113" s="455"/>
      <c r="S113" s="455"/>
      <c r="T113" s="455"/>
      <c r="U113" s="45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5"/>
      <c r="P114" s="455"/>
      <c r="Q114" s="455"/>
      <c r="R114" s="455"/>
      <c r="S114" s="455"/>
      <c r="T114" s="455"/>
      <c r="U114" s="455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5"/>
      <c r="P115" s="455"/>
      <c r="Q115" s="455"/>
      <c r="R115" s="455"/>
      <c r="S115" s="455"/>
      <c r="T115" s="455"/>
      <c r="U115" s="45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5"/>
      <c r="P116" s="455"/>
      <c r="Q116" s="455"/>
      <c r="R116" s="455"/>
      <c r="S116" s="455"/>
      <c r="T116" s="455"/>
      <c r="U116" s="45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5"/>
      <c r="P117" s="455"/>
      <c r="Q117" s="455"/>
      <c r="R117" s="455"/>
      <c r="S117" s="455"/>
      <c r="T117" s="455"/>
      <c r="U117" s="45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5"/>
      <c r="P118" s="455"/>
      <c r="Q118" s="455"/>
      <c r="R118" s="455"/>
      <c r="S118" s="455"/>
      <c r="T118" s="455"/>
      <c r="U118" s="45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5"/>
      <c r="P119" s="455"/>
      <c r="Q119" s="455"/>
      <c r="R119" s="455"/>
      <c r="S119" s="455"/>
      <c r="T119" s="455"/>
      <c r="U119" s="45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7">
        <f t="shared" si="36"/>
        <v>0</v>
      </c>
      <c r="I120" s="129"/>
      <c r="J120" s="130" t="str">
        <f t="array" ref="J120">IF(ISERROR(G120/I120),"",G120/I120)</f>
        <v/>
      </c>
      <c r="K120" s="44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5"/>
      <c r="P120" s="455"/>
      <c r="Q120" s="455"/>
      <c r="R120" s="455"/>
      <c r="S120" s="455"/>
      <c r="T120" s="455"/>
      <c r="U120" s="45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496" t="s">
        <v>224</v>
      </c>
      <c r="B121" s="497"/>
      <c r="C121" s="456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5"/>
      <c r="P122" s="455"/>
      <c r="Q122" s="455"/>
      <c r="R122" s="455"/>
      <c r="S122" s="455"/>
      <c r="T122" s="455"/>
      <c r="U122" s="45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5"/>
      <c r="P123" s="455"/>
      <c r="Q123" s="455"/>
      <c r="R123" s="455"/>
      <c r="S123" s="455"/>
      <c r="T123" s="455"/>
      <c r="U123" s="45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27+34+100*7+51</f>
        <v>812</v>
      </c>
      <c r="H124" s="447">
        <f t="shared" si="51"/>
        <v>4092.48</v>
      </c>
      <c r="I124" s="129">
        <f>3*8+8.5*3</f>
        <v>49.5</v>
      </c>
      <c r="J124" s="130">
        <f t="array" ref="J124">IF(ISERROR(G124/I124),"",G124/I124)</f>
        <v>16.404040404040405</v>
      </c>
      <c r="K124" s="131">
        <f t="array" ref="K124">IF(ISERROR(G124/L124),"",G124/L124)</f>
        <v>40.6</v>
      </c>
      <c r="L124" s="129">
        <v>20</v>
      </c>
      <c r="M124" s="109">
        <f t="shared" si="52"/>
        <v>8.8999999999999986</v>
      </c>
      <c r="N124" s="130">
        <f t="shared" si="53"/>
        <v>0</v>
      </c>
      <c r="O124" s="455"/>
      <c r="P124" s="455"/>
      <c r="Q124" s="455"/>
      <c r="R124" s="455"/>
      <c r="S124" s="455"/>
      <c r="T124" s="455"/>
      <c r="U124" s="455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5"/>
      <c r="P125" s="455"/>
      <c r="Q125" s="455"/>
      <c r="R125" s="455"/>
      <c r="S125" s="455"/>
      <c r="T125" s="455"/>
      <c r="U125" s="45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52" t="s">
        <v>203</v>
      </c>
      <c r="D126" s="108">
        <v>5.03</v>
      </c>
      <c r="E126" s="108"/>
      <c r="F126" s="127"/>
      <c r="G126" s="128"/>
      <c r="H126" s="44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5"/>
      <c r="P126" s="455"/>
      <c r="Q126" s="455"/>
      <c r="R126" s="455"/>
      <c r="S126" s="455"/>
      <c r="T126" s="455"/>
      <c r="U126" s="45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5"/>
      <c r="P127" s="455"/>
      <c r="Q127" s="455"/>
      <c r="R127" s="455"/>
      <c r="S127" s="455"/>
      <c r="T127" s="455"/>
      <c r="U127" s="45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5"/>
      <c r="P128" s="455"/>
      <c r="Q128" s="455"/>
      <c r="R128" s="455"/>
      <c r="S128" s="455"/>
      <c r="T128" s="455"/>
      <c r="U128" s="45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52" t="s">
        <v>228</v>
      </c>
      <c r="D129" s="108">
        <v>5.03</v>
      </c>
      <c r="E129" s="108"/>
      <c r="F129" s="127"/>
      <c r="G129" s="128"/>
      <c r="H129" s="44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5"/>
      <c r="P129" s="455"/>
      <c r="Q129" s="455"/>
      <c r="R129" s="455"/>
      <c r="S129" s="455"/>
      <c r="T129" s="455"/>
      <c r="U129" s="45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452" t="s">
        <v>212</v>
      </c>
      <c r="D130" s="108">
        <v>5.03</v>
      </c>
      <c r="E130" s="108"/>
      <c r="F130" s="127"/>
      <c r="G130" s="128"/>
      <c r="H130" s="44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5"/>
      <c r="P130" s="455"/>
      <c r="Q130" s="455"/>
      <c r="R130" s="455"/>
      <c r="S130" s="455"/>
      <c r="T130" s="455"/>
      <c r="U130" s="45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52" t="s">
        <v>203</v>
      </c>
      <c r="D131" s="108">
        <v>5.03</v>
      </c>
      <c r="E131" s="108"/>
      <c r="F131" s="127"/>
      <c r="G131" s="128"/>
      <c r="H131" s="44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5"/>
      <c r="P131" s="455"/>
      <c r="Q131" s="455"/>
      <c r="R131" s="455"/>
      <c r="S131" s="455"/>
      <c r="T131" s="455"/>
      <c r="U131" s="45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52" t="s">
        <v>186</v>
      </c>
      <c r="D132" s="108">
        <v>5.03</v>
      </c>
      <c r="E132" s="108"/>
      <c r="F132" s="127"/>
      <c r="G132" s="128"/>
      <c r="H132" s="44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5"/>
      <c r="P132" s="455"/>
      <c r="Q132" s="455"/>
      <c r="R132" s="455"/>
      <c r="S132" s="455"/>
      <c r="T132" s="455"/>
      <c r="U132" s="45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52" t="s">
        <v>228</v>
      </c>
      <c r="D133" s="108">
        <v>5.03</v>
      </c>
      <c r="E133" s="108"/>
      <c r="F133" s="127"/>
      <c r="G133" s="128"/>
      <c r="H133" s="44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5"/>
      <c r="P133" s="455"/>
      <c r="Q133" s="455"/>
      <c r="R133" s="455"/>
      <c r="S133" s="455"/>
      <c r="T133" s="455"/>
      <c r="U133" s="45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52" t="s">
        <v>199</v>
      </c>
      <c r="D134" s="108">
        <v>5.03</v>
      </c>
      <c r="E134" s="108"/>
      <c r="F134" s="127"/>
      <c r="G134" s="128"/>
      <c r="H134" s="44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5"/>
      <c r="P134" s="455"/>
      <c r="Q134" s="455"/>
      <c r="R134" s="455"/>
      <c r="S134" s="455"/>
      <c r="T134" s="455"/>
      <c r="U134" s="45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5"/>
      <c r="P135" s="455"/>
      <c r="Q135" s="455"/>
      <c r="R135" s="455"/>
      <c r="S135" s="455"/>
      <c r="T135" s="455"/>
      <c r="U135" s="455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5"/>
      <c r="P136" s="455"/>
      <c r="Q136" s="455"/>
      <c r="R136" s="455"/>
      <c r="S136" s="455"/>
      <c r="T136" s="455"/>
      <c r="U136" s="45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496" t="s">
        <v>231</v>
      </c>
      <c r="B137" s="497"/>
      <c r="C137" s="456" t="s">
        <v>202</v>
      </c>
      <c r="D137" s="143"/>
      <c r="E137" s="143"/>
      <c r="F137" s="144"/>
      <c r="G137" s="145">
        <f>SUM(G122:G136)</f>
        <v>812</v>
      </c>
      <c r="H137" s="146">
        <f>SUM(H122:H136)</f>
        <v>4092.48</v>
      </c>
      <c r="I137" s="146">
        <f>SUM(I122:I136)</f>
        <v>49.5</v>
      </c>
      <c r="J137" s="130">
        <f t="array" ref="J137">IF(ISERROR(G137/I137),"",G137/I137)</f>
        <v>16.404040404040405</v>
      </c>
      <c r="K137" s="146">
        <f>SUM(K122:K136)</f>
        <v>40.6</v>
      </c>
      <c r="L137" s="147"/>
      <c r="M137" s="150">
        <f>SUM(M122:M136)</f>
        <v>8.8999999999999986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7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5"/>
      <c r="P138" s="455"/>
      <c r="Q138" s="455"/>
      <c r="R138" s="455"/>
      <c r="S138" s="455"/>
      <c r="T138" s="455"/>
      <c r="U138" s="45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5"/>
      <c r="P139" s="455"/>
      <c r="Q139" s="455"/>
      <c r="R139" s="455"/>
      <c r="S139" s="455"/>
      <c r="T139" s="455"/>
      <c r="U139" s="45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5"/>
      <c r="P140" s="455"/>
      <c r="Q140" s="455"/>
      <c r="R140" s="455"/>
      <c r="S140" s="455"/>
      <c r="T140" s="455"/>
      <c r="U140" s="45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5"/>
      <c r="P141" s="455"/>
      <c r="Q141" s="455"/>
      <c r="R141" s="455"/>
      <c r="S141" s="455"/>
      <c r="T141" s="455"/>
      <c r="U141" s="45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5"/>
      <c r="P142" s="455"/>
      <c r="Q142" s="455"/>
      <c r="R142" s="455"/>
      <c r="S142" s="455"/>
      <c r="T142" s="455"/>
      <c r="U142" s="45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7">
        <f t="shared" si="55"/>
        <v>0</v>
      </c>
      <c r="I143" s="129"/>
      <c r="J143" s="130"/>
      <c r="K143" s="131"/>
      <c r="L143" s="129"/>
      <c r="M143" s="109"/>
      <c r="N143" s="130"/>
      <c r="O143" s="455"/>
      <c r="P143" s="455"/>
      <c r="Q143" s="455"/>
      <c r="R143" s="455"/>
      <c r="S143" s="455"/>
      <c r="T143" s="455"/>
      <c r="U143" s="45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47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55"/>
      <c r="P144" s="455"/>
      <c r="Q144" s="455"/>
      <c r="R144" s="455"/>
      <c r="S144" s="455"/>
      <c r="T144" s="455"/>
      <c r="U144" s="455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96" t="s">
        <v>234</v>
      </c>
      <c r="B145" s="497"/>
      <c r="C145" s="456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53"/>
      <c r="D146" s="108">
        <v>3.65</v>
      </c>
      <c r="E146" s="108"/>
      <c r="F146" s="153"/>
      <c r="G146" s="128"/>
      <c r="H146" s="447">
        <f t="shared" ref="H146:H159" si="63">D146*G146</f>
        <v>0</v>
      </c>
      <c r="I146" s="129"/>
      <c r="J146" s="130" t="str">
        <f t="array" ref="J146">IF(ISERROR(G146/I146),"",G146/I146)</f>
        <v/>
      </c>
      <c r="K146" s="44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55"/>
      <c r="P146" s="455"/>
      <c r="Q146" s="455"/>
      <c r="R146" s="455"/>
      <c r="S146" s="455"/>
      <c r="T146" s="455"/>
      <c r="U146" s="455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53"/>
      <c r="D147" s="108">
        <v>6.58</v>
      </c>
      <c r="E147" s="108"/>
      <c r="F147" s="127"/>
      <c r="G147" s="128"/>
      <c r="H147" s="44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55"/>
      <c r="P147" s="455"/>
      <c r="Q147" s="455"/>
      <c r="R147" s="455"/>
      <c r="S147" s="455"/>
      <c r="T147" s="455"/>
      <c r="U147" s="455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53"/>
      <c r="D148" s="108">
        <v>7.8</v>
      </c>
      <c r="E148" s="108"/>
      <c r="F148" s="127"/>
      <c r="G148" s="128"/>
      <c r="H148" s="447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55"/>
      <c r="P148" s="455"/>
      <c r="Q148" s="455"/>
      <c r="R148" s="455"/>
      <c r="S148" s="455"/>
      <c r="T148" s="455"/>
      <c r="U148" s="455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53"/>
      <c r="D149" s="108">
        <v>4.4000000000000004</v>
      </c>
      <c r="E149" s="108"/>
      <c r="F149" s="127"/>
      <c r="G149" s="128"/>
      <c r="H149" s="44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55"/>
      <c r="P149" s="455"/>
      <c r="Q149" s="455"/>
      <c r="R149" s="455"/>
      <c r="S149" s="455"/>
      <c r="T149" s="455"/>
      <c r="U149" s="455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4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55"/>
      <c r="P150" s="455"/>
      <c r="Q150" s="455"/>
      <c r="R150" s="455"/>
      <c r="S150" s="455"/>
      <c r="T150" s="455"/>
      <c r="U150" s="455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53" t="s">
        <v>499</v>
      </c>
      <c r="C151" s="453" t="s">
        <v>179</v>
      </c>
      <c r="D151" s="108">
        <v>6.04</v>
      </c>
      <c r="E151" s="108"/>
      <c r="F151" s="127"/>
      <c r="G151" s="128"/>
      <c r="H151" s="44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55"/>
      <c r="P151" s="455"/>
      <c r="Q151" s="455"/>
      <c r="R151" s="455"/>
      <c r="S151" s="455"/>
      <c r="T151" s="455"/>
      <c r="U151" s="455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53" t="s">
        <v>239</v>
      </c>
      <c r="C152" s="453" t="s">
        <v>186</v>
      </c>
      <c r="D152" s="108">
        <v>6.04</v>
      </c>
      <c r="E152" s="108"/>
      <c r="F152" s="127"/>
      <c r="G152" s="128"/>
      <c r="H152" s="44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55"/>
      <c r="P152" s="455"/>
      <c r="Q152" s="455"/>
      <c r="R152" s="455"/>
      <c r="S152" s="455"/>
      <c r="T152" s="455"/>
      <c r="U152" s="455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53" t="s">
        <v>443</v>
      </c>
      <c r="C153" s="453" t="s">
        <v>179</v>
      </c>
      <c r="D153" s="108">
        <v>6</v>
      </c>
      <c r="E153" s="108"/>
      <c r="F153" s="127"/>
      <c r="G153" s="128"/>
      <c r="H153" s="447">
        <f t="shared" si="63"/>
        <v>0</v>
      </c>
      <c r="I153" s="129"/>
      <c r="J153" s="130"/>
      <c r="K153" s="131"/>
      <c r="L153" s="129"/>
      <c r="M153" s="109"/>
      <c r="N153" s="130"/>
      <c r="O153" s="455"/>
      <c r="P153" s="455"/>
      <c r="Q153" s="455"/>
      <c r="R153" s="455"/>
      <c r="S153" s="455"/>
      <c r="T153" s="455"/>
      <c r="U153" s="45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453" t="s">
        <v>443</v>
      </c>
      <c r="C154" s="453" t="s">
        <v>60</v>
      </c>
      <c r="D154" s="108">
        <v>6</v>
      </c>
      <c r="E154" s="108"/>
      <c r="F154" s="127"/>
      <c r="G154" s="128"/>
      <c r="H154" s="447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55"/>
      <c r="P154" s="455"/>
      <c r="Q154" s="455"/>
      <c r="R154" s="455"/>
      <c r="S154" s="455"/>
      <c r="T154" s="455"/>
      <c r="U154" s="455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46" t="s">
        <v>240</v>
      </c>
      <c r="C155" s="126"/>
      <c r="D155" s="108">
        <v>7.3</v>
      </c>
      <c r="E155" s="108"/>
      <c r="F155" s="127"/>
      <c r="G155" s="128"/>
      <c r="H155" s="44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55"/>
      <c r="P155" s="455"/>
      <c r="Q155" s="455"/>
      <c r="R155" s="455"/>
      <c r="S155" s="455"/>
      <c r="T155" s="455"/>
      <c r="U155" s="455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46" t="s">
        <v>241</v>
      </c>
      <c r="C156" s="126"/>
      <c r="D156" s="108">
        <f>78*120/1000</f>
        <v>9.36</v>
      </c>
      <c r="E156" s="108"/>
      <c r="F156" s="127"/>
      <c r="G156" s="128"/>
      <c r="H156" s="44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55"/>
      <c r="P156" s="455"/>
      <c r="Q156" s="455"/>
      <c r="R156" s="455"/>
      <c r="S156" s="455"/>
      <c r="T156" s="455"/>
      <c r="U156" s="455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46" t="s">
        <v>242</v>
      </c>
      <c r="C157" s="126"/>
      <c r="D157" s="108">
        <v>4.5</v>
      </c>
      <c r="E157" s="108"/>
      <c r="F157" s="127"/>
      <c r="G157" s="128"/>
      <c r="H157" s="447">
        <f t="shared" si="63"/>
        <v>0</v>
      </c>
      <c r="I157" s="129"/>
      <c r="J157" s="130"/>
      <c r="K157" s="131"/>
      <c r="L157" s="129"/>
      <c r="M157" s="109"/>
      <c r="N157" s="130"/>
      <c r="O157" s="455"/>
      <c r="P157" s="455"/>
      <c r="Q157" s="455"/>
      <c r="R157" s="455"/>
      <c r="S157" s="455"/>
      <c r="T157" s="455"/>
      <c r="U157" s="45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46" t="s">
        <v>243</v>
      </c>
      <c r="C158" s="126"/>
      <c r="D158" s="108">
        <v>4.5</v>
      </c>
      <c r="E158" s="108"/>
      <c r="F158" s="127"/>
      <c r="G158" s="128"/>
      <c r="H158" s="447">
        <f t="shared" si="63"/>
        <v>0</v>
      </c>
      <c r="I158" s="129"/>
      <c r="J158" s="130"/>
      <c r="K158" s="131"/>
      <c r="L158" s="129"/>
      <c r="M158" s="109"/>
      <c r="N158" s="130"/>
      <c r="O158" s="455"/>
      <c r="P158" s="455"/>
      <c r="Q158" s="455"/>
      <c r="R158" s="455"/>
      <c r="S158" s="455"/>
      <c r="T158" s="455"/>
      <c r="U158" s="455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47">
        <f t="shared" si="63"/>
        <v>0</v>
      </c>
      <c r="I159" s="129"/>
      <c r="J159" s="130"/>
      <c r="K159" s="131"/>
      <c r="L159" s="129"/>
      <c r="M159" s="109"/>
      <c r="N159" s="130"/>
      <c r="O159" s="455"/>
      <c r="P159" s="455"/>
      <c r="Q159" s="455"/>
      <c r="R159" s="455"/>
      <c r="S159" s="455"/>
      <c r="T159" s="455"/>
      <c r="U159" s="45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496" t="s">
        <v>244</v>
      </c>
      <c r="B160" s="497"/>
      <c r="C160" s="456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98" t="s">
        <v>246</v>
      </c>
      <c r="B161" s="499"/>
      <c r="C161" s="499"/>
      <c r="D161" s="499"/>
      <c r="E161" s="499"/>
      <c r="F161" s="500"/>
      <c r="G161" s="154">
        <f>SUM(G28,G86,G121,G137,G145,G160)</f>
        <v>2970</v>
      </c>
      <c r="H161" s="154">
        <f>SUM(H28,H86,H121,H137,H145,H160)</f>
        <v>14956.5</v>
      </c>
      <c r="I161" s="154">
        <f>SUM(I28,I86,I121,I137,I145,I160)</f>
        <v>162.5</v>
      </c>
      <c r="J161" s="155">
        <f t="array" ref="J161">IF(ISERROR(G161/I161),"",G161/I161)</f>
        <v>18.276923076923076</v>
      </c>
      <c r="K161" s="154">
        <f>SUM(K28,K86,K121,K137,K145,K160)</f>
        <v>139.27062603499172</v>
      </c>
      <c r="L161" s="155">
        <f>IF(ISERROR(G161/K161),"",G161/K161)</f>
        <v>21.325387014874106</v>
      </c>
      <c r="M161" s="154">
        <f t="shared" ref="M161:AA161" si="76">SUM(M28,M86,M121,M137,M145,M160)</f>
        <v>23.229373965008271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01" t="s">
        <v>476</v>
      </c>
      <c r="B162" s="449" t="s">
        <v>247</v>
      </c>
      <c r="C162" s="484" t="s">
        <v>248</v>
      </c>
      <c r="D162" s="485"/>
      <c r="E162" s="492" t="s">
        <v>249</v>
      </c>
      <c r="F162" s="492"/>
      <c r="G162" s="462" t="s">
        <v>250</v>
      </c>
      <c r="H162" s="462"/>
      <c r="I162" s="492" t="s">
        <v>251</v>
      </c>
      <c r="J162" s="492"/>
      <c r="K162" s="492" t="s">
        <v>252</v>
      </c>
      <c r="L162" s="492"/>
      <c r="M162" s="492" t="s">
        <v>253</v>
      </c>
      <c r="N162" s="492"/>
      <c r="O162" s="492" t="s">
        <v>254</v>
      </c>
      <c r="P162" s="462" t="s">
        <v>255</v>
      </c>
      <c r="Q162" s="462"/>
      <c r="R162" s="462" t="s">
        <v>252</v>
      </c>
      <c r="S162" s="462"/>
      <c r="T162" s="462" t="s">
        <v>256</v>
      </c>
      <c r="U162" s="462"/>
      <c r="V162" s="462" t="s">
        <v>257</v>
      </c>
      <c r="W162" s="462"/>
      <c r="X162" s="462" t="s">
        <v>252</v>
      </c>
      <c r="Y162" s="462"/>
      <c r="Z162" s="462" t="s">
        <v>256</v>
      </c>
      <c r="AA162" s="462"/>
    </row>
    <row r="163" spans="1:27" ht="20.100000000000001" customHeight="1">
      <c r="A163" s="502"/>
      <c r="B163" s="449" t="s">
        <v>258</v>
      </c>
      <c r="C163" s="484">
        <v>1</v>
      </c>
      <c r="D163" s="485"/>
      <c r="E163" s="495">
        <f>C163*11</f>
        <v>11</v>
      </c>
      <c r="F163" s="495"/>
      <c r="G163" s="462">
        <v>1</v>
      </c>
      <c r="H163" s="462"/>
      <c r="I163" s="495">
        <f>G163*11</f>
        <v>11</v>
      </c>
      <c r="J163" s="495"/>
      <c r="K163" s="495">
        <f>E163-I163</f>
        <v>0</v>
      </c>
      <c r="L163" s="495"/>
      <c r="M163" s="493">
        <f>IF(ISERROR(K163/E163),"",K163/E163)</f>
        <v>0</v>
      </c>
      <c r="N163" s="493"/>
      <c r="O163" s="492"/>
      <c r="P163" s="462" t="s">
        <v>201</v>
      </c>
      <c r="Q163" s="462"/>
      <c r="R163" s="491">
        <f>SUM(O28:U28)</f>
        <v>0</v>
      </c>
      <c r="S163" s="491"/>
      <c r="T163" s="486" t="str">
        <f t="array" ref="T163">IF(ISERROR(R163/R170),"",R163/R170)</f>
        <v/>
      </c>
      <c r="U163" s="486"/>
      <c r="V163" s="462" t="s">
        <v>259</v>
      </c>
      <c r="W163" s="462"/>
      <c r="X163" s="489">
        <f>SUM(P27,P85,P120,P136,P144,P158)</f>
        <v>0</v>
      </c>
      <c r="Y163" s="489"/>
      <c r="Z163" s="486" t="str">
        <f t="array" ref="Z163">IF(ISERROR(X163/X170),"",X163/X170)</f>
        <v/>
      </c>
      <c r="AA163" s="486"/>
    </row>
    <row r="164" spans="1:27" ht="20.100000000000001" customHeight="1">
      <c r="A164" s="502"/>
      <c r="B164" s="449" t="s">
        <v>260</v>
      </c>
      <c r="C164" s="484">
        <v>1</v>
      </c>
      <c r="D164" s="485"/>
      <c r="E164" s="495">
        <f>C164*11</f>
        <v>11</v>
      </c>
      <c r="F164" s="495"/>
      <c r="G164" s="462">
        <v>1</v>
      </c>
      <c r="H164" s="462"/>
      <c r="I164" s="495">
        <f>G164*11</f>
        <v>11</v>
      </c>
      <c r="J164" s="495"/>
      <c r="K164" s="495">
        <f>E164-I164</f>
        <v>0</v>
      </c>
      <c r="L164" s="495"/>
      <c r="M164" s="493">
        <f>IF(ISERROR(K164/E164),"",K164/E164)</f>
        <v>0</v>
      </c>
      <c r="N164" s="493"/>
      <c r="O164" s="492"/>
      <c r="P164" s="462" t="s">
        <v>216</v>
      </c>
      <c r="Q164" s="462"/>
      <c r="R164" s="491">
        <f>SUM(O86:U86)</f>
        <v>0</v>
      </c>
      <c r="S164" s="491"/>
      <c r="T164" s="486" t="str">
        <f>IF(ISERROR(R164/R170),"",R164/R170)</f>
        <v/>
      </c>
      <c r="U164" s="486"/>
      <c r="V164" s="462" t="s">
        <v>261</v>
      </c>
      <c r="W164" s="462"/>
      <c r="X164" s="489">
        <f>SUM(P28,P86,P121,P137,P145,P160)</f>
        <v>0</v>
      </c>
      <c r="Y164" s="489"/>
      <c r="Z164" s="486" t="str">
        <f>IF(ISERROR(X164/X170),"",X164/X170)</f>
        <v/>
      </c>
      <c r="AA164" s="486"/>
    </row>
    <row r="165" spans="1:27" ht="20.100000000000001" customHeight="1">
      <c r="A165" s="502"/>
      <c r="B165" s="449" t="s">
        <v>262</v>
      </c>
      <c r="C165" s="484">
        <v>1</v>
      </c>
      <c r="D165" s="485"/>
      <c r="E165" s="495">
        <f>C165*8</f>
        <v>8</v>
      </c>
      <c r="F165" s="495"/>
      <c r="G165" s="462">
        <v>1</v>
      </c>
      <c r="H165" s="462"/>
      <c r="I165" s="495">
        <f>G165*8</f>
        <v>8</v>
      </c>
      <c r="J165" s="495"/>
      <c r="K165" s="495">
        <f>E165-I165</f>
        <v>0</v>
      </c>
      <c r="L165" s="495"/>
      <c r="M165" s="493">
        <f>IF(ISERROR(K165/E165),"",K165/E165)</f>
        <v>0</v>
      </c>
      <c r="N165" s="493"/>
      <c r="O165" s="492"/>
      <c r="P165" s="462" t="s">
        <v>224</v>
      </c>
      <c r="Q165" s="462"/>
      <c r="R165" s="491">
        <f>SUM(O121:U121)</f>
        <v>0</v>
      </c>
      <c r="S165" s="491"/>
      <c r="T165" s="486" t="str">
        <f>IF(ISERROR(R165/R170),"",R165/R170)</f>
        <v/>
      </c>
      <c r="U165" s="486"/>
      <c r="V165" s="462" t="s">
        <v>263</v>
      </c>
      <c r="W165" s="462"/>
      <c r="X165" s="489">
        <f>SUM(P29,P87,P122,P138,P146,P161)</f>
        <v>0</v>
      </c>
      <c r="Y165" s="489"/>
      <c r="Z165" s="486" t="str">
        <f>IF(ISERROR(X165/X170),"",X165/X170)</f>
        <v/>
      </c>
      <c r="AA165" s="486"/>
    </row>
    <row r="166" spans="1:27" ht="20.100000000000001" customHeight="1">
      <c r="A166" s="502"/>
      <c r="B166" s="449" t="s">
        <v>264</v>
      </c>
      <c r="C166" s="484">
        <v>1</v>
      </c>
      <c r="D166" s="485"/>
      <c r="E166" s="495">
        <f>C166*11</f>
        <v>11</v>
      </c>
      <c r="F166" s="495"/>
      <c r="G166" s="462">
        <v>1</v>
      </c>
      <c r="H166" s="462"/>
      <c r="I166" s="495">
        <f>G166*11</f>
        <v>11</v>
      </c>
      <c r="J166" s="495"/>
      <c r="K166" s="495">
        <f>E166-I166</f>
        <v>0</v>
      </c>
      <c r="L166" s="495"/>
      <c r="M166" s="493">
        <f>IF(ISERROR(K166/E166),"",K166/E166)</f>
        <v>0</v>
      </c>
      <c r="N166" s="493"/>
      <c r="O166" s="492"/>
      <c r="P166" s="462" t="s">
        <v>231</v>
      </c>
      <c r="Q166" s="462"/>
      <c r="R166" s="491">
        <f>SUM(O137:U137)</f>
        <v>0</v>
      </c>
      <c r="S166" s="491"/>
      <c r="T166" s="486" t="str">
        <f>IF(ISERROR(R166/R170),"",R166/R170)</f>
        <v/>
      </c>
      <c r="U166" s="486"/>
      <c r="V166" s="462" t="s">
        <v>265</v>
      </c>
      <c r="W166" s="462"/>
      <c r="X166" s="489">
        <f>SUM(P31,P88,P123,P139,P147,P162)</f>
        <v>0</v>
      </c>
      <c r="Y166" s="489"/>
      <c r="Z166" s="486" t="str">
        <f>IF(ISERROR(X166/X170),"",X166/X170)</f>
        <v/>
      </c>
      <c r="AA166" s="486"/>
    </row>
    <row r="167" spans="1:27" ht="20.100000000000001" customHeight="1">
      <c r="A167" s="503"/>
      <c r="B167" s="449" t="s">
        <v>266</v>
      </c>
      <c r="C167" s="494">
        <f>SUM(C163:D166)</f>
        <v>4</v>
      </c>
      <c r="D167" s="468"/>
      <c r="E167" s="495">
        <f>SUM(E163:F166)</f>
        <v>41</v>
      </c>
      <c r="F167" s="495"/>
      <c r="G167" s="462">
        <f>SUM(G163:H166)</f>
        <v>4</v>
      </c>
      <c r="H167" s="462"/>
      <c r="I167" s="495">
        <f>SUM(I163:J166)</f>
        <v>41</v>
      </c>
      <c r="J167" s="495"/>
      <c r="K167" s="495">
        <f>SUM(K163:L166)</f>
        <v>0</v>
      </c>
      <c r="L167" s="495"/>
      <c r="M167" s="493">
        <f>IF(ISERROR(K167/E167),"",K167/E167)</f>
        <v>0</v>
      </c>
      <c r="N167" s="493"/>
      <c r="O167" s="492"/>
      <c r="P167" s="462" t="s">
        <v>234</v>
      </c>
      <c r="Q167" s="462"/>
      <c r="R167" s="491">
        <f>SUM(O145:U145)</f>
        <v>0</v>
      </c>
      <c r="S167" s="491"/>
      <c r="T167" s="486" t="str">
        <f>IF(ISERROR(R167/R170),"",R167/R170)</f>
        <v/>
      </c>
      <c r="U167" s="486"/>
      <c r="V167" s="462" t="s">
        <v>267</v>
      </c>
      <c r="W167" s="462"/>
      <c r="X167" s="489">
        <f>SUM(P32,P89,P124,P140,P148,P163)</f>
        <v>0</v>
      </c>
      <c r="Y167" s="489"/>
      <c r="Z167" s="486" t="str">
        <f>IF(ISERROR(X167/X170),"",X167/X170)</f>
        <v/>
      </c>
      <c r="AA167" s="486"/>
    </row>
    <row r="168" spans="1:27" ht="20.100000000000001" customHeight="1">
      <c r="A168" s="309" t="s">
        <v>477</v>
      </c>
      <c r="B168" s="449">
        <f>G161</f>
        <v>2970</v>
      </c>
      <c r="C168" s="472" t="s">
        <v>269</v>
      </c>
      <c r="D168" s="471"/>
      <c r="E168" s="462">
        <f>H161</f>
        <v>14956.5</v>
      </c>
      <c r="F168" s="462"/>
      <c r="G168" s="462" t="s">
        <v>270</v>
      </c>
      <c r="H168" s="462"/>
      <c r="I168" s="490">
        <f>L161</f>
        <v>21.325387014874106</v>
      </c>
      <c r="J168" s="490"/>
      <c r="K168" s="492" t="s">
        <v>271</v>
      </c>
      <c r="L168" s="492"/>
      <c r="M168" s="490">
        <f>J161</f>
        <v>18.276923076923076</v>
      </c>
      <c r="N168" s="490"/>
      <c r="O168" s="492"/>
      <c r="P168" s="462" t="s">
        <v>244</v>
      </c>
      <c r="Q168" s="462"/>
      <c r="R168" s="491">
        <f>SUM(O160:U160)</f>
        <v>0</v>
      </c>
      <c r="S168" s="491"/>
      <c r="T168" s="486" t="str">
        <f>IF(ISERROR(R168/R170),"",R168/R170)</f>
        <v/>
      </c>
      <c r="U168" s="486"/>
      <c r="V168" s="462" t="s">
        <v>272</v>
      </c>
      <c r="W168" s="462"/>
      <c r="X168" s="489">
        <f>SUM(P33,P90,P125,P141,P149,P164)</f>
        <v>0</v>
      </c>
      <c r="Y168" s="489"/>
      <c r="Z168" s="486" t="str">
        <f>IF(ISERROR(X168/X170),"",X168/X170)</f>
        <v/>
      </c>
      <c r="AA168" s="486"/>
    </row>
    <row r="169" spans="1:27" ht="20.100000000000001" customHeight="1">
      <c r="A169" s="310" t="s">
        <v>478</v>
      </c>
      <c r="B169" s="449">
        <f>I161+C167</f>
        <v>166.5</v>
      </c>
      <c r="C169" s="469" t="s">
        <v>251</v>
      </c>
      <c r="D169" s="470"/>
      <c r="E169" s="487">
        <f>K161+I167</f>
        <v>180.27062603499172</v>
      </c>
      <c r="F169" s="487"/>
      <c r="G169" s="462" t="s">
        <v>274</v>
      </c>
      <c r="H169" s="462"/>
      <c r="I169" s="490">
        <f>B169-E169</f>
        <v>-13.770626034991722</v>
      </c>
      <c r="J169" s="490"/>
      <c r="K169" s="492" t="s">
        <v>275</v>
      </c>
      <c r="L169" s="492"/>
      <c r="M169" s="493">
        <f>IF(ISERROR(I169/E169),"",I169/E169)</f>
        <v>-7.6388629350622836E-2</v>
      </c>
      <c r="N169" s="493"/>
      <c r="O169" s="492"/>
      <c r="P169" s="462" t="s">
        <v>245</v>
      </c>
      <c r="Q169" s="462"/>
      <c r="R169" s="491"/>
      <c r="S169" s="491"/>
      <c r="T169" s="486" t="str">
        <f>IF(ISERROR(R169/R170),"",R169/R170)</f>
        <v/>
      </c>
      <c r="U169" s="486"/>
      <c r="V169" s="462" t="s">
        <v>264</v>
      </c>
      <c r="W169" s="462"/>
      <c r="X169" s="489"/>
      <c r="Y169" s="489"/>
      <c r="Z169" s="486" t="str">
        <f>IF(ISERROR(X169/X170),"",X169/X170)</f>
        <v/>
      </c>
      <c r="AA169" s="486"/>
    </row>
    <row r="170" spans="1:27" ht="20.100000000000001" customHeight="1">
      <c r="A170" s="310" t="s">
        <v>479</v>
      </c>
      <c r="B170" s="449">
        <f>N161</f>
        <v>0</v>
      </c>
      <c r="C170" s="469" t="s">
        <v>277</v>
      </c>
      <c r="D170" s="470"/>
      <c r="E170" s="486">
        <f>IF(ISERROR(B170/B169),"",B170/B169)</f>
        <v>0</v>
      </c>
      <c r="F170" s="486"/>
      <c r="G170" s="462" t="s">
        <v>278</v>
      </c>
      <c r="H170" s="462"/>
      <c r="I170" s="492">
        <f>V161</f>
        <v>0</v>
      </c>
      <c r="J170" s="492"/>
      <c r="K170" s="492" t="s">
        <v>279</v>
      </c>
      <c r="L170" s="492"/>
      <c r="M170" s="493">
        <f t="array" ref="M170">IF(ISERROR(I170/B168),"",I170/B168)</f>
        <v>0</v>
      </c>
      <c r="N170" s="493"/>
      <c r="O170" s="492"/>
      <c r="P170" s="462" t="s">
        <v>266</v>
      </c>
      <c r="Q170" s="462"/>
      <c r="R170" s="491">
        <f>SUM(R163:S169)</f>
        <v>0</v>
      </c>
      <c r="S170" s="491"/>
      <c r="T170" s="486"/>
      <c r="U170" s="486"/>
      <c r="V170" s="462" t="s">
        <v>266</v>
      </c>
      <c r="W170" s="462"/>
      <c r="X170" s="489">
        <f>SUM(X163:Y169)</f>
        <v>0</v>
      </c>
      <c r="Y170" s="489"/>
      <c r="Z170" s="486"/>
      <c r="AA170" s="486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12" t="s">
        <v>480</v>
      </c>
      <c r="B172" s="515" t="s">
        <v>280</v>
      </c>
      <c r="C172" s="515" t="s">
        <v>281</v>
      </c>
      <c r="D172" s="515" t="s">
        <v>282</v>
      </c>
      <c r="E172" s="518" t="s">
        <v>283</v>
      </c>
      <c r="F172" s="509" t="s">
        <v>284</v>
      </c>
      <c r="G172" s="492" t="s">
        <v>285</v>
      </c>
      <c r="H172" s="492"/>
      <c r="I172" s="515" t="s">
        <v>286</v>
      </c>
      <c r="J172" s="521" t="s">
        <v>271</v>
      </c>
      <c r="K172" s="524" t="s">
        <v>287</v>
      </c>
      <c r="L172" s="515" t="s">
        <v>270</v>
      </c>
      <c r="M172" s="505" t="s">
        <v>288</v>
      </c>
      <c r="N172" s="507" t="s">
        <v>252</v>
      </c>
      <c r="O172" s="492" t="s">
        <v>289</v>
      </c>
      <c r="P172" s="492"/>
      <c r="Q172" s="492"/>
      <c r="R172" s="492"/>
      <c r="S172" s="492"/>
      <c r="T172" s="492"/>
      <c r="U172" s="492"/>
      <c r="V172" s="492" t="s">
        <v>290</v>
      </c>
      <c r="W172" s="507" t="s">
        <v>291</v>
      </c>
      <c r="X172" s="492" t="s">
        <v>292</v>
      </c>
      <c r="Y172" s="492"/>
      <c r="Z172" s="492"/>
      <c r="AA172" s="492"/>
    </row>
    <row r="173" spans="1:27" ht="21.95" customHeight="1">
      <c r="A173" s="513"/>
      <c r="B173" s="516"/>
      <c r="C173" s="516"/>
      <c r="D173" s="516"/>
      <c r="E173" s="519"/>
      <c r="F173" s="510"/>
      <c r="G173" s="492"/>
      <c r="H173" s="492"/>
      <c r="I173" s="516"/>
      <c r="J173" s="522"/>
      <c r="K173" s="525"/>
      <c r="L173" s="516"/>
      <c r="M173" s="506"/>
      <c r="N173" s="507"/>
      <c r="O173" s="492" t="s">
        <v>259</v>
      </c>
      <c r="P173" s="492" t="s">
        <v>261</v>
      </c>
      <c r="Q173" s="492" t="s">
        <v>263</v>
      </c>
      <c r="R173" s="508" t="s">
        <v>265</v>
      </c>
      <c r="S173" s="462" t="s">
        <v>267</v>
      </c>
      <c r="T173" s="492" t="s">
        <v>272</v>
      </c>
      <c r="U173" s="492" t="s">
        <v>264</v>
      </c>
      <c r="V173" s="492"/>
      <c r="W173" s="507"/>
      <c r="X173" s="492" t="s">
        <v>293</v>
      </c>
      <c r="Y173" s="492" t="s">
        <v>294</v>
      </c>
      <c r="Z173" s="492" t="s">
        <v>295</v>
      </c>
      <c r="AA173" s="492" t="s">
        <v>264</v>
      </c>
    </row>
    <row r="174" spans="1:27" ht="21.95" customHeight="1">
      <c r="A174" s="514"/>
      <c r="B174" s="517"/>
      <c r="C174" s="517"/>
      <c r="D174" s="517"/>
      <c r="E174" s="520"/>
      <c r="F174" s="511"/>
      <c r="G174" s="350" t="s">
        <v>521</v>
      </c>
      <c r="H174" s="453" t="s">
        <v>297</v>
      </c>
      <c r="I174" s="517"/>
      <c r="J174" s="523"/>
      <c r="K174" s="526"/>
      <c r="L174" s="517"/>
      <c r="M174" s="506"/>
      <c r="N174" s="507"/>
      <c r="O174" s="492"/>
      <c r="P174" s="492"/>
      <c r="Q174" s="492"/>
      <c r="R174" s="508"/>
      <c r="S174" s="462"/>
      <c r="T174" s="492"/>
      <c r="U174" s="492"/>
      <c r="V174" s="492"/>
      <c r="W174" s="507"/>
      <c r="X174" s="492"/>
      <c r="Y174" s="492"/>
      <c r="Z174" s="492"/>
      <c r="AA174" s="492"/>
    </row>
    <row r="175" spans="1:27" ht="20.100000000000001" hidden="1" customHeight="1">
      <c r="A175" s="301">
        <v>30100030</v>
      </c>
      <c r="B175" s="446" t="s">
        <v>178</v>
      </c>
      <c r="C175" s="126" t="s">
        <v>179</v>
      </c>
      <c r="D175" s="108">
        <v>5.03</v>
      </c>
      <c r="E175" s="108"/>
      <c r="F175" s="127"/>
      <c r="G175" s="128"/>
      <c r="H175" s="447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55"/>
      <c r="P175" s="455"/>
      <c r="Q175" s="455"/>
      <c r="R175" s="455"/>
      <c r="S175" s="455"/>
      <c r="T175" s="455"/>
      <c r="U175" s="455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4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55"/>
      <c r="P176" s="455"/>
      <c r="Q176" s="455"/>
      <c r="R176" s="455"/>
      <c r="S176" s="455"/>
      <c r="T176" s="455"/>
      <c r="U176" s="455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4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55"/>
      <c r="P177" s="455"/>
      <c r="Q177" s="455"/>
      <c r="R177" s="455"/>
      <c r="S177" s="455"/>
      <c r="T177" s="455"/>
      <c r="U177" s="455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4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55"/>
      <c r="P178" s="455"/>
      <c r="Q178" s="455"/>
      <c r="R178" s="455"/>
      <c r="S178" s="455"/>
      <c r="T178" s="455"/>
      <c r="U178" s="455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4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55"/>
      <c r="P179" s="455"/>
      <c r="Q179" s="455"/>
      <c r="R179" s="455"/>
      <c r="S179" s="455"/>
      <c r="T179" s="455"/>
      <c r="U179" s="455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39">
        <v>42715</v>
      </c>
      <c r="G180" s="128">
        <f>100*5</f>
        <v>500</v>
      </c>
      <c r="H180" s="447">
        <f t="shared" si="77"/>
        <v>2520</v>
      </c>
      <c r="I180" s="128">
        <f>10*3</f>
        <v>30</v>
      </c>
      <c r="J180" s="130">
        <f t="array" ref="J180">IF(ISERROR(G180/I180),"",G180/I180)</f>
        <v>16.666666666666668</v>
      </c>
      <c r="K180" s="131">
        <f t="array" ref="K180">IF(ISERROR(G180/L180),"",G180/L180)</f>
        <v>26.315789473684209</v>
      </c>
      <c r="L180" s="129">
        <v>19</v>
      </c>
      <c r="M180" s="109">
        <f t="shared" si="78"/>
        <v>3.6842105263157912</v>
      </c>
      <c r="N180" s="130">
        <f t="shared" si="81"/>
        <v>0</v>
      </c>
      <c r="O180" s="455"/>
      <c r="P180" s="455"/>
      <c r="Q180" s="455"/>
      <c r="R180" s="455"/>
      <c r="S180" s="455"/>
      <c r="T180" s="455"/>
      <c r="U180" s="455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4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55"/>
      <c r="P181" s="455"/>
      <c r="Q181" s="455"/>
      <c r="R181" s="455"/>
      <c r="S181" s="455"/>
      <c r="T181" s="455"/>
      <c r="U181" s="455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4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55"/>
      <c r="P182" s="455"/>
      <c r="Q182" s="455"/>
      <c r="R182" s="455"/>
      <c r="S182" s="455"/>
      <c r="T182" s="455"/>
      <c r="U182" s="455"/>
      <c r="V182" s="132"/>
      <c r="W182" s="133"/>
      <c r="X182" s="132"/>
      <c r="Y182" s="132"/>
      <c r="Z182" s="132"/>
      <c r="AA182" s="132"/>
    </row>
    <row r="183" spans="1:27" ht="20.10000000000000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>
        <v>42714</v>
      </c>
      <c r="G183" s="128">
        <v>50</v>
      </c>
      <c r="H183" s="447">
        <f t="shared" si="77"/>
        <v>252</v>
      </c>
      <c r="I183" s="447">
        <v>3</v>
      </c>
      <c r="J183" s="130">
        <f t="array" ref="J183">IF(ISERROR(G183/I183),"",G183/I183)</f>
        <v>16.666666666666668</v>
      </c>
      <c r="K183" s="131">
        <f t="array" ref="K183">IF(ISERROR(G183/L183),"",G183/L183)</f>
        <v>2.9411764705882355</v>
      </c>
      <c r="L183" s="129">
        <v>17</v>
      </c>
      <c r="M183" s="109">
        <f t="shared" si="78"/>
        <v>5.8823529411764497E-2</v>
      </c>
      <c r="N183" s="130">
        <f t="shared" si="81"/>
        <v>0</v>
      </c>
      <c r="O183" s="455"/>
      <c r="P183" s="455"/>
      <c r="Q183" s="455"/>
      <c r="R183" s="455"/>
      <c r="S183" s="455"/>
      <c r="T183" s="455"/>
      <c r="U183" s="455"/>
      <c r="V183" s="132">
        <f>SUM(X183:AA183)</f>
        <v>0</v>
      </c>
      <c r="W183" s="133">
        <f>IF(ISERROR(V183/G183),"",V183/G183)</f>
        <v>0</v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47">
        <f t="shared" si="77"/>
        <v>0</v>
      </c>
      <c r="I184" s="447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55"/>
      <c r="P184" s="455"/>
      <c r="Q184" s="455"/>
      <c r="R184" s="455"/>
      <c r="S184" s="455"/>
      <c r="T184" s="455"/>
      <c r="U184" s="455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4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55"/>
      <c r="P185" s="455"/>
      <c r="Q185" s="455"/>
      <c r="R185" s="455"/>
      <c r="S185" s="455"/>
      <c r="T185" s="455"/>
      <c r="U185" s="45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4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55"/>
      <c r="P186" s="455"/>
      <c r="Q186" s="455"/>
      <c r="R186" s="455"/>
      <c r="S186" s="455"/>
      <c r="T186" s="455"/>
      <c r="U186" s="455"/>
      <c r="V186" s="132"/>
      <c r="W186" s="133"/>
      <c r="X186" s="132"/>
      <c r="Y186" s="132"/>
      <c r="Z186" s="132"/>
      <c r="AA186" s="132"/>
    </row>
    <row r="187" spans="1:27" ht="20.10000000000000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>
        <v>42714</v>
      </c>
      <c r="G187" s="128">
        <f>90*7</f>
        <v>630</v>
      </c>
      <c r="H187" s="447">
        <f t="shared" ref="H187:H195" si="82">D187*G187</f>
        <v>3187.7999999999997</v>
      </c>
      <c r="I187" s="129">
        <f>11.5*5</f>
        <v>57.5</v>
      </c>
      <c r="J187" s="130">
        <f t="array" ref="J187">IF(ISERROR(G187/I187),"",G187/I187)</f>
        <v>10.956521739130435</v>
      </c>
      <c r="K187" s="131">
        <f t="array" ref="K187">IF(ISERROR(G187/L187),"",G187/L187)</f>
        <v>33.157894736842103</v>
      </c>
      <c r="L187" s="129">
        <v>19</v>
      </c>
      <c r="M187" s="109">
        <f t="shared" ref="M187:M195" si="83">IF(ISERROR(I187-K187),"",I187-K187)</f>
        <v>24.342105263157897</v>
      </c>
      <c r="N187" s="130">
        <f t="shared" ref="N187:N189" si="84">SUM(O187:U187)</f>
        <v>0</v>
      </c>
      <c r="O187" s="455"/>
      <c r="P187" s="455"/>
      <c r="Q187" s="455"/>
      <c r="R187" s="455"/>
      <c r="S187" s="455"/>
      <c r="T187" s="455"/>
      <c r="U187" s="455"/>
      <c r="V187" s="132">
        <f t="shared" ref="V187:V189" si="85">SUM(X187:AA187)</f>
        <v>0</v>
      </c>
      <c r="W187" s="133">
        <f t="shared" ref="W187:W189" si="86"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4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55"/>
      <c r="P188" s="455"/>
      <c r="Q188" s="455"/>
      <c r="R188" s="455"/>
      <c r="S188" s="455"/>
      <c r="T188" s="455"/>
      <c r="U188" s="455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4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55"/>
      <c r="P189" s="455"/>
      <c r="Q189" s="455"/>
      <c r="R189" s="455"/>
      <c r="S189" s="455"/>
      <c r="T189" s="455"/>
      <c r="U189" s="455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53" t="s">
        <v>190</v>
      </c>
      <c r="D190" s="108">
        <v>4.8</v>
      </c>
      <c r="E190" s="108"/>
      <c r="F190" s="127"/>
      <c r="G190" s="128"/>
      <c r="H190" s="44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55"/>
      <c r="P190" s="455"/>
      <c r="Q190" s="455"/>
      <c r="R190" s="455"/>
      <c r="S190" s="455"/>
      <c r="T190" s="455"/>
      <c r="U190" s="455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53" t="s">
        <v>187</v>
      </c>
      <c r="D191" s="108">
        <v>4.8</v>
      </c>
      <c r="E191" s="108"/>
      <c r="F191" s="127"/>
      <c r="G191" s="128"/>
      <c r="H191" s="44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55"/>
      <c r="P191" s="455"/>
      <c r="Q191" s="455"/>
      <c r="R191" s="455"/>
      <c r="S191" s="455"/>
      <c r="T191" s="455"/>
      <c r="U191" s="455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53" t="s">
        <v>179</v>
      </c>
      <c r="D192" s="108">
        <v>4.8</v>
      </c>
      <c r="E192" s="108"/>
      <c r="F192" s="127"/>
      <c r="G192" s="128"/>
      <c r="H192" s="44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5"/>
      <c r="P192" s="455"/>
      <c r="Q192" s="455"/>
      <c r="R192" s="455"/>
      <c r="S192" s="455"/>
      <c r="T192" s="455"/>
      <c r="U192" s="45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53" t="s">
        <v>199</v>
      </c>
      <c r="D193" s="108">
        <v>4.8</v>
      </c>
      <c r="E193" s="108"/>
      <c r="F193" s="127"/>
      <c r="G193" s="128"/>
      <c r="H193" s="44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5"/>
      <c r="P193" s="455"/>
      <c r="Q193" s="455"/>
      <c r="R193" s="455"/>
      <c r="S193" s="455"/>
      <c r="T193" s="455"/>
      <c r="U193" s="45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4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55"/>
      <c r="P194" s="455"/>
      <c r="Q194" s="455"/>
      <c r="R194" s="455"/>
      <c r="S194" s="455"/>
      <c r="T194" s="455"/>
      <c r="U194" s="455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4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55"/>
      <c r="P195" s="455"/>
      <c r="Q195" s="455"/>
      <c r="R195" s="455"/>
      <c r="S195" s="455"/>
      <c r="T195" s="455"/>
      <c r="U195" s="455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96" t="s">
        <v>201</v>
      </c>
      <c r="B196" s="497"/>
      <c r="C196" s="456" t="s">
        <v>202</v>
      </c>
      <c r="D196" s="143"/>
      <c r="E196" s="143"/>
      <c r="F196" s="144"/>
      <c r="G196" s="145">
        <f>SUM(G175:G195)</f>
        <v>1180</v>
      </c>
      <c r="H196" s="146">
        <f>SUM(H175:H195)</f>
        <v>5959.7999999999993</v>
      </c>
      <c r="I196" s="146">
        <f>SUM(I175:I195)</f>
        <v>90.5</v>
      </c>
      <c r="J196" s="130">
        <f t="array" ref="J196">IF(ISERROR(G196/I196),"",G196/I196)</f>
        <v>13.038674033149171</v>
      </c>
      <c r="K196" s="146">
        <f>SUM(K175:K195)</f>
        <v>62.414860681114547</v>
      </c>
      <c r="L196" s="147"/>
      <c r="M196" s="150">
        <f t="shared" ref="M196:AA196" si="90">SUM(M175:M195)</f>
        <v>28.085139318885453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46" t="s">
        <v>206</v>
      </c>
      <c r="C197" s="126" t="s">
        <v>199</v>
      </c>
      <c r="D197" s="108">
        <v>5.03</v>
      </c>
      <c r="E197" s="108"/>
      <c r="F197" s="127"/>
      <c r="G197" s="128"/>
      <c r="H197" s="44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51"/>
      <c r="P197" s="451"/>
      <c r="Q197" s="451"/>
      <c r="R197" s="451"/>
      <c r="S197" s="451"/>
      <c r="T197" s="451"/>
      <c r="U197" s="451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46" t="s">
        <v>426</v>
      </c>
      <c r="C198" s="187" t="s">
        <v>428</v>
      </c>
      <c r="D198" s="108">
        <v>5.03</v>
      </c>
      <c r="E198" s="108"/>
      <c r="F198" s="127"/>
      <c r="G198" s="128"/>
      <c r="H198" s="44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51"/>
      <c r="P198" s="451"/>
      <c r="Q198" s="451"/>
      <c r="R198" s="451"/>
      <c r="S198" s="451"/>
      <c r="T198" s="451"/>
      <c r="U198" s="451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46" t="s">
        <v>206</v>
      </c>
      <c r="C199" s="126" t="s">
        <v>186</v>
      </c>
      <c r="D199" s="108">
        <v>5.03</v>
      </c>
      <c r="E199" s="108"/>
      <c r="F199" s="127"/>
      <c r="G199" s="128"/>
      <c r="H199" s="44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51"/>
      <c r="P199" s="451"/>
      <c r="Q199" s="451"/>
      <c r="R199" s="451"/>
      <c r="S199" s="451"/>
      <c r="T199" s="451"/>
      <c r="U199" s="451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46" t="s">
        <v>206</v>
      </c>
      <c r="C200" s="126" t="s">
        <v>203</v>
      </c>
      <c r="D200" s="108">
        <v>5.03</v>
      </c>
      <c r="E200" s="108"/>
      <c r="F200" s="127"/>
      <c r="G200" s="128"/>
      <c r="H200" s="44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51"/>
      <c r="P200" s="451"/>
      <c r="Q200" s="451"/>
      <c r="R200" s="451"/>
      <c r="S200" s="451"/>
      <c r="T200" s="451"/>
      <c r="U200" s="451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46" t="s">
        <v>206</v>
      </c>
      <c r="C201" s="126" t="s">
        <v>207</v>
      </c>
      <c r="D201" s="108">
        <v>5.03</v>
      </c>
      <c r="E201" s="108"/>
      <c r="F201" s="127"/>
      <c r="G201" s="128"/>
      <c r="H201" s="44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:M204" si="100">IF(ISERROR(I201-K201),"",I201-K201)</f>
        <v>0</v>
      </c>
      <c r="N201" s="130">
        <f t="shared" si="97"/>
        <v>0</v>
      </c>
      <c r="O201" s="451"/>
      <c r="P201" s="451"/>
      <c r="Q201" s="451"/>
      <c r="R201" s="451"/>
      <c r="S201" s="451"/>
      <c r="T201" s="451"/>
      <c r="U201" s="451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customHeight="1">
      <c r="A202" s="302">
        <v>30100016</v>
      </c>
      <c r="B202" s="446" t="s">
        <v>414</v>
      </c>
      <c r="C202" s="187" t="s">
        <v>415</v>
      </c>
      <c r="D202" s="108">
        <v>5.03</v>
      </c>
      <c r="E202" s="108"/>
      <c r="F202" s="127">
        <v>42715</v>
      </c>
      <c r="G202" s="128">
        <f>108*2+87</f>
        <v>303</v>
      </c>
      <c r="H202" s="447">
        <f t="shared" si="91"/>
        <v>1524.0900000000001</v>
      </c>
      <c r="I202" s="129">
        <f>5*3</f>
        <v>15</v>
      </c>
      <c r="J202" s="130">
        <f t="array" ref="J202">IF(ISERROR(G202/I202),"",G202/I202)</f>
        <v>20.2</v>
      </c>
      <c r="K202" s="131">
        <f t="array" ref="K202">IF(ISERROR(G202/L202),"",G202/L202)</f>
        <v>5.8269230769230766</v>
      </c>
      <c r="L202" s="129">
        <v>52</v>
      </c>
      <c r="M202" s="109">
        <f t="shared" si="100"/>
        <v>9.1730769230769234</v>
      </c>
      <c r="N202" s="130"/>
      <c r="O202" s="451"/>
      <c r="P202" s="451"/>
      <c r="Q202" s="451"/>
      <c r="R202" s="451"/>
      <c r="S202" s="451"/>
      <c r="T202" s="451"/>
      <c r="U202" s="451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46" t="s">
        <v>414</v>
      </c>
      <c r="C203" s="187" t="s">
        <v>416</v>
      </c>
      <c r="D203" s="108">
        <v>5.03</v>
      </c>
      <c r="E203" s="108"/>
      <c r="F203" s="127"/>
      <c r="G203" s="128"/>
      <c r="H203" s="44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100"/>
        <v>0</v>
      </c>
      <c r="N203" s="130"/>
      <c r="O203" s="451"/>
      <c r="P203" s="451"/>
      <c r="Q203" s="451"/>
      <c r="R203" s="451"/>
      <c r="S203" s="451"/>
      <c r="T203" s="451"/>
      <c r="U203" s="451"/>
      <c r="V203" s="132"/>
      <c r="W203" s="133"/>
      <c r="X203" s="132"/>
      <c r="Y203" s="132"/>
      <c r="Z203" s="132"/>
      <c r="AA203" s="132"/>
    </row>
    <row r="204" spans="1:27" ht="20.100000000000001" customHeight="1">
      <c r="A204" s="302">
        <v>30100015</v>
      </c>
      <c r="B204" s="446" t="s">
        <v>414</v>
      </c>
      <c r="C204" s="187" t="s">
        <v>61</v>
      </c>
      <c r="D204" s="108">
        <v>5.03</v>
      </c>
      <c r="E204" s="108"/>
      <c r="F204" s="127">
        <v>42715</v>
      </c>
      <c r="G204" s="128">
        <f>108*3+46+36</f>
        <v>406</v>
      </c>
      <c r="H204" s="447">
        <f t="shared" si="91"/>
        <v>2042.18</v>
      </c>
      <c r="I204" s="129">
        <f>6.5*3+3*3</f>
        <v>28.5</v>
      </c>
      <c r="J204" s="130">
        <f t="array" ref="J204">IF(ISERROR(G204/I204),"",G204/I204)</f>
        <v>14.245614035087719</v>
      </c>
      <c r="K204" s="131">
        <f t="array" ref="K204">IF(ISERROR(G204/L204),"",G204/L204)</f>
        <v>7.8076923076923075</v>
      </c>
      <c r="L204" s="129">
        <v>52</v>
      </c>
      <c r="M204" s="109">
        <f t="shared" si="100"/>
        <v>20.692307692307693</v>
      </c>
      <c r="N204" s="130"/>
      <c r="O204" s="451"/>
      <c r="P204" s="451"/>
      <c r="Q204" s="451"/>
      <c r="R204" s="451"/>
      <c r="S204" s="451"/>
      <c r="T204" s="451"/>
      <c r="U204" s="45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46" t="s">
        <v>208</v>
      </c>
      <c r="C205" s="126" t="s">
        <v>179</v>
      </c>
      <c r="D205" s="108">
        <v>5.08</v>
      </c>
      <c r="E205" s="108"/>
      <c r="F205" s="127"/>
      <c r="G205" s="128"/>
      <c r="H205" s="44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51"/>
      <c r="P205" s="451"/>
      <c r="Q205" s="451"/>
      <c r="R205" s="451"/>
      <c r="S205" s="451"/>
      <c r="T205" s="451"/>
      <c r="U205" s="451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46" t="s">
        <v>208</v>
      </c>
      <c r="C206" s="126" t="s">
        <v>204</v>
      </c>
      <c r="D206" s="108">
        <v>5.08</v>
      </c>
      <c r="E206" s="108"/>
      <c r="F206" s="127"/>
      <c r="G206" s="128"/>
      <c r="H206" s="44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51"/>
      <c r="P206" s="451"/>
      <c r="Q206" s="451"/>
      <c r="R206" s="451"/>
      <c r="S206" s="451"/>
      <c r="T206" s="451"/>
      <c r="U206" s="451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46" t="s">
        <v>208</v>
      </c>
      <c r="C207" s="126" t="s">
        <v>205</v>
      </c>
      <c r="D207" s="108">
        <v>5.08</v>
      </c>
      <c r="E207" s="108"/>
      <c r="F207" s="127"/>
      <c r="G207" s="128"/>
      <c r="H207" s="44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51"/>
      <c r="P207" s="451"/>
      <c r="Q207" s="451"/>
      <c r="R207" s="451"/>
      <c r="S207" s="451"/>
      <c r="T207" s="451"/>
      <c r="U207" s="451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46" t="s">
        <v>208</v>
      </c>
      <c r="C208" s="126" t="s">
        <v>186</v>
      </c>
      <c r="D208" s="108">
        <v>5.08</v>
      </c>
      <c r="E208" s="108"/>
      <c r="F208" s="127"/>
      <c r="G208" s="128"/>
      <c r="H208" s="44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51"/>
      <c r="P208" s="451"/>
      <c r="Q208" s="451"/>
      <c r="R208" s="451"/>
      <c r="S208" s="451"/>
      <c r="T208" s="451"/>
      <c r="U208" s="45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46" t="s">
        <v>208</v>
      </c>
      <c r="C209" s="126" t="s">
        <v>203</v>
      </c>
      <c r="D209" s="108">
        <v>5.08</v>
      </c>
      <c r="E209" s="108"/>
      <c r="F209" s="127"/>
      <c r="G209" s="128"/>
      <c r="H209" s="44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51"/>
      <c r="P209" s="451"/>
      <c r="Q209" s="451"/>
      <c r="R209" s="451"/>
      <c r="S209" s="451"/>
      <c r="T209" s="451"/>
      <c r="U209" s="45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46" t="s">
        <v>208</v>
      </c>
      <c r="C210" s="126" t="s">
        <v>199</v>
      </c>
      <c r="D210" s="108">
        <v>5.08</v>
      </c>
      <c r="E210" s="108"/>
      <c r="F210" s="127"/>
      <c r="G210" s="128"/>
      <c r="H210" s="44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55"/>
      <c r="P210" s="455"/>
      <c r="Q210" s="455"/>
      <c r="R210" s="455"/>
      <c r="S210" s="455"/>
      <c r="T210" s="455"/>
      <c r="U210" s="45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46" t="s">
        <v>208</v>
      </c>
      <c r="C211" s="126" t="s">
        <v>187</v>
      </c>
      <c r="D211" s="108">
        <v>5.08</v>
      </c>
      <c r="E211" s="108"/>
      <c r="F211" s="127"/>
      <c r="G211" s="128"/>
      <c r="H211" s="44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51"/>
      <c r="P211" s="451"/>
      <c r="Q211" s="451"/>
      <c r="R211" s="451"/>
      <c r="S211" s="451"/>
      <c r="T211" s="451"/>
      <c r="U211" s="45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46" t="s">
        <v>208</v>
      </c>
      <c r="C212" s="126" t="s">
        <v>207</v>
      </c>
      <c r="D212" s="108">
        <v>5.08</v>
      </c>
      <c r="E212" s="108"/>
      <c r="F212" s="127"/>
      <c r="G212" s="128"/>
      <c r="H212" s="44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5"/>
      <c r="P212" s="455"/>
      <c r="Q212" s="455"/>
      <c r="R212" s="455"/>
      <c r="S212" s="455"/>
      <c r="T212" s="455"/>
      <c r="U212" s="45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46" t="s">
        <v>209</v>
      </c>
      <c r="C213" s="126" t="s">
        <v>194</v>
      </c>
      <c r="D213" s="108">
        <v>5.03</v>
      </c>
      <c r="E213" s="108"/>
      <c r="F213" s="127"/>
      <c r="G213" s="128"/>
      <c r="H213" s="44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51"/>
      <c r="P213" s="451"/>
      <c r="Q213" s="451"/>
      <c r="R213" s="451"/>
      <c r="S213" s="451"/>
      <c r="T213" s="451"/>
      <c r="U213" s="45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46" t="s">
        <v>209</v>
      </c>
      <c r="C214" s="126" t="s">
        <v>179</v>
      </c>
      <c r="D214" s="108">
        <v>5.03</v>
      </c>
      <c r="E214" s="108"/>
      <c r="F214" s="127"/>
      <c r="G214" s="128"/>
      <c r="H214" s="44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51"/>
      <c r="P214" s="451"/>
      <c r="Q214" s="451"/>
      <c r="R214" s="451"/>
      <c r="S214" s="451"/>
      <c r="T214" s="451"/>
      <c r="U214" s="45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46" t="s">
        <v>209</v>
      </c>
      <c r="C215" s="126" t="s">
        <v>195</v>
      </c>
      <c r="D215" s="108">
        <v>5.03</v>
      </c>
      <c r="E215" s="108"/>
      <c r="F215" s="127"/>
      <c r="G215" s="128"/>
      <c r="H215" s="44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51"/>
      <c r="P215" s="451"/>
      <c r="Q215" s="451"/>
      <c r="R215" s="451"/>
      <c r="S215" s="451"/>
      <c r="T215" s="451"/>
      <c r="U215" s="45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46" t="s">
        <v>209</v>
      </c>
      <c r="C216" s="126" t="s">
        <v>204</v>
      </c>
      <c r="D216" s="108">
        <v>5.03</v>
      </c>
      <c r="E216" s="108"/>
      <c r="F216" s="127"/>
      <c r="G216" s="128"/>
      <c r="H216" s="44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51"/>
      <c r="P216" s="451"/>
      <c r="Q216" s="451"/>
      <c r="R216" s="451"/>
      <c r="S216" s="451"/>
      <c r="T216" s="451"/>
      <c r="U216" s="45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46" t="s">
        <v>382</v>
      </c>
      <c r="C217" s="187" t="s">
        <v>383</v>
      </c>
      <c r="D217" s="108">
        <v>5.03</v>
      </c>
      <c r="E217" s="108"/>
      <c r="F217" s="127"/>
      <c r="G217" s="128"/>
      <c r="H217" s="44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51"/>
      <c r="P217" s="451"/>
      <c r="Q217" s="451"/>
      <c r="R217" s="451"/>
      <c r="S217" s="451"/>
      <c r="T217" s="451"/>
      <c r="U217" s="451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46" t="s">
        <v>382</v>
      </c>
      <c r="C218" s="187" t="s">
        <v>384</v>
      </c>
      <c r="D218" s="108">
        <v>5.03</v>
      </c>
      <c r="E218" s="108"/>
      <c r="F218" s="127"/>
      <c r="G218" s="128"/>
      <c r="H218" s="44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51"/>
      <c r="P218" s="451"/>
      <c r="Q218" s="451"/>
      <c r="R218" s="451"/>
      <c r="S218" s="451"/>
      <c r="T218" s="451"/>
      <c r="U218" s="451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46" t="s">
        <v>382</v>
      </c>
      <c r="C219" s="187" t="s">
        <v>389</v>
      </c>
      <c r="D219" s="108">
        <v>5.03</v>
      </c>
      <c r="E219" s="108"/>
      <c r="F219" s="127"/>
      <c r="G219" s="128"/>
      <c r="H219" s="44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51"/>
      <c r="P219" s="451"/>
      <c r="Q219" s="451"/>
      <c r="R219" s="451"/>
      <c r="S219" s="451"/>
      <c r="T219" s="451"/>
      <c r="U219" s="45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46" t="s">
        <v>382</v>
      </c>
      <c r="C220" s="187" t="s">
        <v>391</v>
      </c>
      <c r="D220" s="108">
        <v>5.03</v>
      </c>
      <c r="E220" s="108"/>
      <c r="F220" s="127"/>
      <c r="G220" s="128"/>
      <c r="H220" s="44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51"/>
      <c r="P220" s="451"/>
      <c r="Q220" s="451"/>
      <c r="R220" s="451"/>
      <c r="S220" s="451"/>
      <c r="T220" s="451"/>
      <c r="U220" s="45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46" t="s">
        <v>418</v>
      </c>
      <c r="C221" s="187" t="s">
        <v>364</v>
      </c>
      <c r="D221" s="108">
        <v>5.03</v>
      </c>
      <c r="E221" s="108"/>
      <c r="F221" s="127"/>
      <c r="G221" s="128"/>
      <c r="H221" s="44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51"/>
      <c r="P221" s="451"/>
      <c r="Q221" s="451"/>
      <c r="R221" s="451"/>
      <c r="S221" s="451"/>
      <c r="T221" s="451"/>
      <c r="U221" s="45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46" t="s">
        <v>418</v>
      </c>
      <c r="C222" s="187" t="s">
        <v>365</v>
      </c>
      <c r="D222" s="108">
        <v>5.03</v>
      </c>
      <c r="E222" s="108"/>
      <c r="F222" s="127"/>
      <c r="G222" s="128"/>
      <c r="H222" s="44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51"/>
      <c r="P222" s="451"/>
      <c r="Q222" s="451"/>
      <c r="R222" s="451"/>
      <c r="S222" s="451"/>
      <c r="T222" s="451"/>
      <c r="U222" s="45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46" t="s">
        <v>418</v>
      </c>
      <c r="C223" s="187" t="s">
        <v>366</v>
      </c>
      <c r="D223" s="108">
        <v>5.03</v>
      </c>
      <c r="E223" s="108"/>
      <c r="F223" s="127"/>
      <c r="G223" s="128"/>
      <c r="H223" s="44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51"/>
      <c r="P223" s="451"/>
      <c r="Q223" s="451"/>
      <c r="R223" s="451"/>
      <c r="S223" s="451"/>
      <c r="T223" s="451"/>
      <c r="U223" s="45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46" t="s">
        <v>418</v>
      </c>
      <c r="C224" s="187" t="s">
        <v>367</v>
      </c>
      <c r="D224" s="108">
        <v>5.03</v>
      </c>
      <c r="E224" s="108"/>
      <c r="F224" s="127"/>
      <c r="G224" s="128"/>
      <c r="H224" s="44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51"/>
      <c r="P224" s="451"/>
      <c r="Q224" s="451"/>
      <c r="R224" s="451"/>
      <c r="S224" s="451"/>
      <c r="T224" s="451"/>
      <c r="U224" s="45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>
        <v>42714</v>
      </c>
      <c r="G225" s="128">
        <f>108+108</f>
        <v>216</v>
      </c>
      <c r="H225" s="447">
        <f t="shared" si="91"/>
        <v>1086.48</v>
      </c>
      <c r="I225" s="129">
        <v>5.5</v>
      </c>
      <c r="J225" s="130">
        <f t="array" ref="J225">IF(ISERROR(G225/I225),"",G225/I225)</f>
        <v>39.272727272727273</v>
      </c>
      <c r="K225" s="131">
        <f t="array" ref="K225">IF(ISERROR(G225/L225),"",G225/L225)</f>
        <v>5.4</v>
      </c>
      <c r="L225" s="129">
        <v>40</v>
      </c>
      <c r="M225" s="109">
        <f t="shared" si="101"/>
        <v>9.9999999999999645E-2</v>
      </c>
      <c r="N225" s="130">
        <f t="shared" si="102"/>
        <v>0</v>
      </c>
      <c r="O225" s="455"/>
      <c r="P225" s="455"/>
      <c r="Q225" s="455"/>
      <c r="R225" s="455"/>
      <c r="S225" s="455"/>
      <c r="T225" s="455"/>
      <c r="U225" s="455"/>
      <c r="V225" s="132">
        <f t="shared" ref="V225:V234" si="105">SUM(X225:AA225)</f>
        <v>0</v>
      </c>
      <c r="W225" s="133">
        <f t="shared" ref="W225:W234" si="106">IF(ISERROR(V225/G225),"",V225/G225)</f>
        <v>0</v>
      </c>
      <c r="X225" s="132"/>
      <c r="Y225" s="132"/>
      <c r="Z225" s="132"/>
      <c r="AA225" s="132"/>
    </row>
    <row r="226" spans="1:27" ht="20.10000000000000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>
        <v>42714</v>
      </c>
      <c r="G226" s="128">
        <f>108+76+95</f>
        <v>279</v>
      </c>
      <c r="H226" s="447">
        <f t="shared" si="91"/>
        <v>1403.3700000000001</v>
      </c>
      <c r="I226" s="129">
        <v>6</v>
      </c>
      <c r="J226" s="130">
        <f t="array" ref="J226">IF(ISERROR(G226/I226),"",G226/I226)</f>
        <v>46.5</v>
      </c>
      <c r="K226" s="131">
        <f t="array" ref="K226">IF(ISERROR(G226/L226),"",G226/L226)</f>
        <v>6.9749999999999996</v>
      </c>
      <c r="L226" s="129">
        <v>40</v>
      </c>
      <c r="M226" s="109">
        <f t="shared" si="101"/>
        <v>-0.97499999999999964</v>
      </c>
      <c r="N226" s="130">
        <f t="shared" si="102"/>
        <v>0</v>
      </c>
      <c r="O226" s="455"/>
      <c r="P226" s="455"/>
      <c r="Q226" s="455"/>
      <c r="R226" s="455"/>
      <c r="S226" s="455"/>
      <c r="T226" s="455"/>
      <c r="U226" s="455"/>
      <c r="V226" s="132">
        <f t="shared" si="105"/>
        <v>0</v>
      </c>
      <c r="W226" s="133">
        <f t="shared" si="106"/>
        <v>0</v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>
        <v>42714</v>
      </c>
      <c r="G227" s="128">
        <f>19+89</f>
        <v>108</v>
      </c>
      <c r="H227" s="447">
        <f t="shared" si="91"/>
        <v>543.24</v>
      </c>
      <c r="I227" s="129">
        <v>3</v>
      </c>
      <c r="J227" s="130">
        <f t="array" ref="J227">IF(ISERROR(G227/I227),"",G227/I227)</f>
        <v>36</v>
      </c>
      <c r="K227" s="131">
        <f t="array" ref="K227">IF(ISERROR(G227/L227),"",G227/L227)</f>
        <v>2.7</v>
      </c>
      <c r="L227" s="129">
        <v>40</v>
      </c>
      <c r="M227" s="109">
        <f t="shared" si="101"/>
        <v>0.29999999999999982</v>
      </c>
      <c r="N227" s="130">
        <f t="shared" si="102"/>
        <v>0</v>
      </c>
      <c r="O227" s="455"/>
      <c r="P227" s="455"/>
      <c r="Q227" s="455"/>
      <c r="R227" s="455"/>
      <c r="S227" s="455"/>
      <c r="T227" s="455"/>
      <c r="U227" s="455"/>
      <c r="V227" s="132">
        <f t="shared" si="105"/>
        <v>0</v>
      </c>
      <c r="W227" s="133">
        <f t="shared" si="106"/>
        <v>0</v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4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55"/>
      <c r="P228" s="455"/>
      <c r="Q228" s="455"/>
      <c r="R228" s="455"/>
      <c r="S228" s="455"/>
      <c r="T228" s="455"/>
      <c r="U228" s="455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4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55"/>
      <c r="P229" s="455"/>
      <c r="Q229" s="455"/>
      <c r="R229" s="455"/>
      <c r="S229" s="455"/>
      <c r="T229" s="455"/>
      <c r="U229" s="45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4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5"/>
      <c r="P230" s="455"/>
      <c r="Q230" s="455"/>
      <c r="R230" s="455"/>
      <c r="S230" s="455"/>
      <c r="T230" s="455"/>
      <c r="U230" s="45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4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5"/>
      <c r="P231" s="455"/>
      <c r="Q231" s="455"/>
      <c r="R231" s="455"/>
      <c r="S231" s="455"/>
      <c r="T231" s="455"/>
      <c r="U231" s="45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4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5"/>
      <c r="P232" s="455"/>
      <c r="Q232" s="455"/>
      <c r="R232" s="455"/>
      <c r="S232" s="455"/>
      <c r="T232" s="455"/>
      <c r="U232" s="45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4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5"/>
      <c r="P233" s="455"/>
      <c r="Q233" s="455"/>
      <c r="R233" s="455"/>
      <c r="S233" s="455"/>
      <c r="T233" s="455"/>
      <c r="U233" s="45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4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5"/>
      <c r="P234" s="455"/>
      <c r="Q234" s="455"/>
      <c r="R234" s="455"/>
      <c r="S234" s="455"/>
      <c r="T234" s="455"/>
      <c r="U234" s="45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44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55"/>
      <c r="P235" s="455"/>
      <c r="Q235" s="455"/>
      <c r="R235" s="455"/>
      <c r="S235" s="455"/>
      <c r="T235" s="455"/>
      <c r="U235" s="455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4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55"/>
      <c r="P236" s="455"/>
      <c r="Q236" s="455"/>
      <c r="R236" s="455"/>
      <c r="S236" s="455"/>
      <c r="T236" s="455"/>
      <c r="U236" s="455"/>
      <c r="V236" s="132"/>
      <c r="W236" s="133"/>
      <c r="X236" s="132"/>
      <c r="Y236" s="132"/>
      <c r="Z236" s="132"/>
      <c r="AA236" s="132"/>
    </row>
    <row r="237" spans="1:27" ht="20.10000000000000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>
        <v>42714</v>
      </c>
      <c r="G237" s="128">
        <f>100*2+18+100*8</f>
        <v>1018</v>
      </c>
      <c r="H237" s="447">
        <f t="shared" si="91"/>
        <v>5120.54</v>
      </c>
      <c r="I237" s="129">
        <f>11.5*4</f>
        <v>46</v>
      </c>
      <c r="J237" s="130">
        <f t="array" ref="J237">IF(ISERROR(G237/I237),"",G237/I237)</f>
        <v>22.130434782608695</v>
      </c>
      <c r="K237" s="131">
        <f t="array" ref="K237">IF(ISERROR(G237/L237),"",G237/L237)</f>
        <v>47.348837209302324</v>
      </c>
      <c r="L237" s="129">
        <v>21.5</v>
      </c>
      <c r="M237" s="109">
        <f t="shared" si="107"/>
        <v>-1.3488372093023244</v>
      </c>
      <c r="N237" s="130">
        <f t="shared" ref="N237:N238" si="108">SUM(O237:U237)</f>
        <v>0</v>
      </c>
      <c r="O237" s="455"/>
      <c r="P237" s="455"/>
      <c r="Q237" s="455"/>
      <c r="R237" s="455"/>
      <c r="S237" s="455"/>
      <c r="T237" s="455"/>
      <c r="U237" s="455"/>
      <c r="V237" s="132">
        <f t="shared" ref="V237:V238" si="109">SUM(X237:AA237)</f>
        <v>0</v>
      </c>
      <c r="W237" s="133">
        <f t="shared" ref="W237:W238" si="110">IF(ISERROR(V237/G237),"",V237/G237)</f>
        <v>0</v>
      </c>
      <c r="X237" s="132"/>
      <c r="Y237" s="132"/>
      <c r="Z237" s="132"/>
      <c r="AA237" s="132"/>
    </row>
    <row r="238" spans="1:27" ht="20.10000000000000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>
        <v>42714</v>
      </c>
      <c r="G238" s="128">
        <f>7+93</f>
        <v>100</v>
      </c>
      <c r="H238" s="447">
        <f t="shared" si="91"/>
        <v>503</v>
      </c>
      <c r="I238" s="129">
        <v>5</v>
      </c>
      <c r="J238" s="130">
        <f t="array" ref="J238">IF(ISERROR(G238/I238),"",G238/I238)</f>
        <v>20</v>
      </c>
      <c r="K238" s="131">
        <f t="array" ref="K238">IF(ISERROR(G238/L238),"",G238/L238)</f>
        <v>4.6511627906976747</v>
      </c>
      <c r="L238" s="129">
        <v>21.5</v>
      </c>
      <c r="M238" s="109">
        <f t="shared" si="107"/>
        <v>0.34883720930232531</v>
      </c>
      <c r="N238" s="130">
        <f t="shared" si="108"/>
        <v>0</v>
      </c>
      <c r="O238" s="455"/>
      <c r="P238" s="455"/>
      <c r="Q238" s="455"/>
      <c r="R238" s="455"/>
      <c r="S238" s="455"/>
      <c r="T238" s="455"/>
      <c r="U238" s="455"/>
      <c r="V238" s="132">
        <f t="shared" si="109"/>
        <v>0</v>
      </c>
      <c r="W238" s="133">
        <f t="shared" si="110"/>
        <v>0</v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4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55"/>
      <c r="P239" s="455"/>
      <c r="Q239" s="455"/>
      <c r="R239" s="455"/>
      <c r="S239" s="455"/>
      <c r="T239" s="455"/>
      <c r="U239" s="45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4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55"/>
      <c r="P240" s="455"/>
      <c r="Q240" s="455"/>
      <c r="R240" s="455"/>
      <c r="S240" s="455"/>
      <c r="T240" s="455"/>
      <c r="U240" s="455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4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55"/>
      <c r="P241" s="455"/>
      <c r="Q241" s="455"/>
      <c r="R241" s="455"/>
      <c r="S241" s="455"/>
      <c r="T241" s="455"/>
      <c r="U241" s="455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4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55"/>
      <c r="P242" s="455"/>
      <c r="Q242" s="455"/>
      <c r="R242" s="455"/>
      <c r="S242" s="455"/>
      <c r="T242" s="455"/>
      <c r="U242" s="455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4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5"/>
      <c r="P243" s="455"/>
      <c r="Q243" s="455"/>
      <c r="R243" s="455"/>
      <c r="S243" s="455"/>
      <c r="T243" s="455"/>
      <c r="U243" s="455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4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55"/>
      <c r="P244" s="455"/>
      <c r="Q244" s="455"/>
      <c r="R244" s="455"/>
      <c r="S244" s="455"/>
      <c r="T244" s="455"/>
      <c r="U244" s="455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4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55"/>
      <c r="P245" s="455"/>
      <c r="Q245" s="455"/>
      <c r="R245" s="455"/>
      <c r="S245" s="455"/>
      <c r="T245" s="455"/>
      <c r="U245" s="455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4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5"/>
      <c r="P246" s="455"/>
      <c r="Q246" s="455"/>
      <c r="R246" s="455"/>
      <c r="S246" s="455"/>
      <c r="T246" s="455"/>
      <c r="U246" s="45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4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5"/>
      <c r="P247" s="455"/>
      <c r="Q247" s="455"/>
      <c r="R247" s="455"/>
      <c r="S247" s="455"/>
      <c r="T247" s="455"/>
      <c r="U247" s="45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4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55"/>
      <c r="P248" s="455"/>
      <c r="Q248" s="455"/>
      <c r="R248" s="455"/>
      <c r="S248" s="455"/>
      <c r="T248" s="455"/>
      <c r="U248" s="45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4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55"/>
      <c r="P249" s="455"/>
      <c r="Q249" s="455"/>
      <c r="R249" s="455"/>
      <c r="S249" s="455"/>
      <c r="T249" s="455"/>
      <c r="U249" s="45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4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5"/>
      <c r="P250" s="455"/>
      <c r="Q250" s="455"/>
      <c r="R250" s="455"/>
      <c r="S250" s="455"/>
      <c r="T250" s="455"/>
      <c r="U250" s="45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4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5"/>
      <c r="P251" s="455"/>
      <c r="Q251" s="455"/>
      <c r="R251" s="455"/>
      <c r="S251" s="455"/>
      <c r="T251" s="455"/>
      <c r="U251" s="45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4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5"/>
      <c r="P252" s="455"/>
      <c r="Q252" s="455"/>
      <c r="R252" s="455"/>
      <c r="S252" s="455"/>
      <c r="T252" s="455"/>
      <c r="U252" s="45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4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5"/>
      <c r="P253" s="455"/>
      <c r="Q253" s="455"/>
      <c r="R253" s="455"/>
      <c r="S253" s="455"/>
      <c r="T253" s="455"/>
      <c r="U253" s="455"/>
      <c r="V253" s="132"/>
      <c r="W253" s="133"/>
      <c r="X253" s="132"/>
      <c r="Y253" s="132"/>
      <c r="Z253" s="132"/>
      <c r="AA253" s="132"/>
    </row>
    <row r="254" spans="1:27" ht="20.100000000000001" customHeight="1">
      <c r="A254" s="504" t="s">
        <v>216</v>
      </c>
      <c r="B254" s="504"/>
      <c r="C254" s="456" t="s">
        <v>202</v>
      </c>
      <c r="D254" s="143"/>
      <c r="E254" s="143"/>
      <c r="F254" s="144"/>
      <c r="G254" s="145">
        <f>SUM(G197:G253)</f>
        <v>2430</v>
      </c>
      <c r="H254" s="146">
        <f>SUM(H197:H253)</f>
        <v>12222.9</v>
      </c>
      <c r="I254" s="146">
        <f>SUM(I197:I253)</f>
        <v>109</v>
      </c>
      <c r="J254" s="130">
        <f t="array" ref="J254">IF(ISERROR(G254/I254),"",G254/I254)</f>
        <v>22.293577981651374</v>
      </c>
      <c r="K254" s="146">
        <f>SUM(K197:K253)</f>
        <v>80.709615384615375</v>
      </c>
      <c r="L254" s="147"/>
      <c r="M254" s="150">
        <f t="shared" ref="M254:V254" si="114">SUM(M197:M253)</f>
        <v>28.290384615384614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46" t="s">
        <v>217</v>
      </c>
      <c r="C255" s="126" t="s">
        <v>179</v>
      </c>
      <c r="D255" s="108">
        <v>5.03</v>
      </c>
      <c r="E255" s="108"/>
      <c r="F255" s="127"/>
      <c r="G255" s="128"/>
      <c r="H255" s="44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55"/>
      <c r="P255" s="455"/>
      <c r="Q255" s="455"/>
      <c r="R255" s="455"/>
      <c r="S255" s="455"/>
      <c r="T255" s="455"/>
      <c r="U255" s="455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customHeight="1">
      <c r="A256" s="301">
        <v>30400010</v>
      </c>
      <c r="B256" s="446" t="s">
        <v>217</v>
      </c>
      <c r="C256" s="126" t="s">
        <v>186</v>
      </c>
      <c r="D256" s="108">
        <v>5.03</v>
      </c>
      <c r="E256" s="108"/>
      <c r="F256" s="127">
        <v>42714</v>
      </c>
      <c r="G256" s="128">
        <v>35</v>
      </c>
      <c r="H256" s="447">
        <f t="shared" si="116"/>
        <v>176.05</v>
      </c>
      <c r="I256" s="129">
        <f>1*3</f>
        <v>3</v>
      </c>
      <c r="J256" s="130">
        <f t="array" ref="J256">IF(ISERROR(G256/I256),"",G256/I256)</f>
        <v>11.666666666666666</v>
      </c>
      <c r="K256" s="131">
        <f t="array" ref="K256">IF(ISERROR(G256/L256),"",G256/L256)</f>
        <v>3.9772727272727271</v>
      </c>
      <c r="L256" s="129">
        <v>8.8000000000000007</v>
      </c>
      <c r="M256" s="109">
        <f t="shared" si="117"/>
        <v>-0.97727272727272707</v>
      </c>
      <c r="N256" s="130">
        <f t="shared" si="118"/>
        <v>0</v>
      </c>
      <c r="O256" s="455"/>
      <c r="P256" s="455"/>
      <c r="Q256" s="455"/>
      <c r="R256" s="455"/>
      <c r="S256" s="455"/>
      <c r="T256" s="455"/>
      <c r="U256" s="455"/>
      <c r="V256" s="132">
        <f t="shared" si="119"/>
        <v>0</v>
      </c>
      <c r="W256" s="133">
        <f t="shared" si="115"/>
        <v>0</v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46" t="s">
        <v>217</v>
      </c>
      <c r="C257" s="126" t="s">
        <v>204</v>
      </c>
      <c r="D257" s="108">
        <v>5.03</v>
      </c>
      <c r="E257" s="108"/>
      <c r="F257" s="127"/>
      <c r="G257" s="128"/>
      <c r="H257" s="44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55"/>
      <c r="P257" s="455"/>
      <c r="Q257" s="455"/>
      <c r="R257" s="455"/>
      <c r="S257" s="455"/>
      <c r="T257" s="455"/>
      <c r="U257" s="455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44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455"/>
      <c r="P258" s="455"/>
      <c r="Q258" s="455"/>
      <c r="R258" s="455"/>
      <c r="S258" s="455"/>
      <c r="T258" s="455"/>
      <c r="U258" s="455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4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55"/>
      <c r="P259" s="455"/>
      <c r="Q259" s="455"/>
      <c r="R259" s="455"/>
      <c r="S259" s="455"/>
      <c r="T259" s="455"/>
      <c r="U259" s="45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47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5"/>
      <c r="P260" s="455"/>
      <c r="Q260" s="455"/>
      <c r="R260" s="455"/>
      <c r="S260" s="455"/>
      <c r="T260" s="455"/>
      <c r="U260" s="45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4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5"/>
      <c r="P261" s="455"/>
      <c r="Q261" s="455"/>
      <c r="R261" s="455"/>
      <c r="S261" s="455"/>
      <c r="T261" s="455"/>
      <c r="U261" s="45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47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5"/>
      <c r="P262" s="455"/>
      <c r="Q262" s="455"/>
      <c r="R262" s="455"/>
      <c r="S262" s="455"/>
      <c r="T262" s="455"/>
      <c r="U262" s="455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4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55"/>
      <c r="P263" s="455"/>
      <c r="Q263" s="455"/>
      <c r="R263" s="455"/>
      <c r="S263" s="455"/>
      <c r="T263" s="455"/>
      <c r="U263" s="455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4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55"/>
      <c r="P264" s="455"/>
      <c r="Q264" s="455"/>
      <c r="R264" s="455"/>
      <c r="S264" s="455"/>
      <c r="T264" s="455"/>
      <c r="U264" s="455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4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5"/>
      <c r="P265" s="455"/>
      <c r="Q265" s="455"/>
      <c r="R265" s="455"/>
      <c r="S265" s="455"/>
      <c r="T265" s="455"/>
      <c r="U265" s="45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4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5"/>
      <c r="P266" s="455"/>
      <c r="Q266" s="455"/>
      <c r="R266" s="455"/>
      <c r="S266" s="455"/>
      <c r="T266" s="455"/>
      <c r="U266" s="45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4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55"/>
      <c r="P267" s="455"/>
      <c r="Q267" s="455"/>
      <c r="R267" s="455"/>
      <c r="S267" s="455"/>
      <c r="T267" s="455"/>
      <c r="U267" s="455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4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55"/>
      <c r="P268" s="455"/>
      <c r="Q268" s="455"/>
      <c r="R268" s="455"/>
      <c r="S268" s="455"/>
      <c r="T268" s="455"/>
      <c r="U268" s="455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4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55"/>
      <c r="P269" s="455"/>
      <c r="Q269" s="455"/>
      <c r="R269" s="455"/>
      <c r="S269" s="455"/>
      <c r="T269" s="455"/>
      <c r="U269" s="455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4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5"/>
      <c r="P270" s="455"/>
      <c r="Q270" s="455"/>
      <c r="R270" s="455"/>
      <c r="S270" s="455"/>
      <c r="T270" s="455"/>
      <c r="U270" s="455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46" t="s">
        <v>222</v>
      </c>
      <c r="C271" s="126" t="s">
        <v>181</v>
      </c>
      <c r="D271" s="108">
        <v>9.36</v>
      </c>
      <c r="E271" s="108"/>
      <c r="F271" s="127"/>
      <c r="G271" s="128"/>
      <c r="H271" s="44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55"/>
      <c r="P271" s="455"/>
      <c r="Q271" s="455"/>
      <c r="R271" s="455"/>
      <c r="S271" s="455"/>
      <c r="T271" s="455"/>
      <c r="U271" s="455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46" t="s">
        <v>222</v>
      </c>
      <c r="C272" s="126" t="s">
        <v>179</v>
      </c>
      <c r="D272" s="108">
        <v>9.36</v>
      </c>
      <c r="E272" s="108"/>
      <c r="F272" s="127"/>
      <c r="G272" s="128"/>
      <c r="H272" s="44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55"/>
      <c r="P272" s="455"/>
      <c r="Q272" s="455"/>
      <c r="R272" s="455"/>
      <c r="S272" s="455"/>
      <c r="T272" s="455"/>
      <c r="U272" s="455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46" t="s">
        <v>222</v>
      </c>
      <c r="C273" s="126" t="s">
        <v>221</v>
      </c>
      <c r="D273" s="108">
        <v>9.36</v>
      </c>
      <c r="E273" s="108"/>
      <c r="F273" s="127"/>
      <c r="G273" s="128"/>
      <c r="H273" s="44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5"/>
      <c r="P273" s="455"/>
      <c r="Q273" s="455"/>
      <c r="R273" s="455"/>
      <c r="S273" s="455"/>
      <c r="T273" s="455"/>
      <c r="U273" s="455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46" t="s">
        <v>222</v>
      </c>
      <c r="C274" s="126" t="s">
        <v>186</v>
      </c>
      <c r="D274" s="108">
        <v>9.36</v>
      </c>
      <c r="E274" s="108"/>
      <c r="F274" s="127"/>
      <c r="G274" s="128"/>
      <c r="H274" s="44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5"/>
      <c r="P274" s="455"/>
      <c r="Q274" s="455"/>
      <c r="R274" s="455"/>
      <c r="S274" s="455"/>
      <c r="T274" s="455"/>
      <c r="U274" s="455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46" t="s">
        <v>393</v>
      </c>
      <c r="C275" s="187" t="s">
        <v>395</v>
      </c>
      <c r="D275" s="108">
        <v>5</v>
      </c>
      <c r="E275" s="108"/>
      <c r="F275" s="127"/>
      <c r="G275" s="128"/>
      <c r="H275" s="447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55"/>
      <c r="P275" s="455"/>
      <c r="Q275" s="455"/>
      <c r="R275" s="455"/>
      <c r="S275" s="455"/>
      <c r="T275" s="455"/>
      <c r="U275" s="455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46" t="s">
        <v>393</v>
      </c>
      <c r="C276" s="187" t="s">
        <v>402</v>
      </c>
      <c r="D276" s="108">
        <v>5</v>
      </c>
      <c r="E276" s="108"/>
      <c r="F276" s="127"/>
      <c r="G276" s="128"/>
      <c r="H276" s="447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55"/>
      <c r="P276" s="455"/>
      <c r="Q276" s="455"/>
      <c r="R276" s="455"/>
      <c r="S276" s="455"/>
      <c r="T276" s="455"/>
      <c r="U276" s="455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46" t="s">
        <v>404</v>
      </c>
      <c r="C277" s="187" t="s">
        <v>405</v>
      </c>
      <c r="D277" s="108">
        <v>5</v>
      </c>
      <c r="E277" s="108"/>
      <c r="F277" s="127"/>
      <c r="G277" s="128"/>
      <c r="H277" s="44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5"/>
      <c r="P277" s="455"/>
      <c r="Q277" s="455"/>
      <c r="R277" s="455"/>
      <c r="S277" s="455"/>
      <c r="T277" s="455"/>
      <c r="U277" s="45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46" t="s">
        <v>342</v>
      </c>
      <c r="C278" s="187" t="s">
        <v>372</v>
      </c>
      <c r="D278" s="108">
        <v>5</v>
      </c>
      <c r="E278" s="108"/>
      <c r="F278" s="127"/>
      <c r="G278" s="128"/>
      <c r="H278" s="44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5"/>
      <c r="P278" s="455"/>
      <c r="Q278" s="455"/>
      <c r="R278" s="455"/>
      <c r="S278" s="455"/>
      <c r="T278" s="455"/>
      <c r="U278" s="45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46" t="s">
        <v>343</v>
      </c>
      <c r="C279" s="126" t="s">
        <v>345</v>
      </c>
      <c r="D279" s="108">
        <v>5</v>
      </c>
      <c r="E279" s="108"/>
      <c r="F279" s="127"/>
      <c r="G279" s="128"/>
      <c r="H279" s="44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5"/>
      <c r="P279" s="455"/>
      <c r="Q279" s="455"/>
      <c r="R279" s="455"/>
      <c r="S279" s="455"/>
      <c r="T279" s="455"/>
      <c r="U279" s="45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46" t="s">
        <v>343</v>
      </c>
      <c r="C280" s="126" t="s">
        <v>347</v>
      </c>
      <c r="D280" s="108">
        <v>5</v>
      </c>
      <c r="E280" s="108"/>
      <c r="F280" s="127"/>
      <c r="G280" s="128"/>
      <c r="H280" s="44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5"/>
      <c r="P280" s="455"/>
      <c r="Q280" s="455"/>
      <c r="R280" s="455"/>
      <c r="S280" s="455"/>
      <c r="T280" s="455"/>
      <c r="U280" s="45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4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55"/>
      <c r="P281" s="455"/>
      <c r="Q281" s="455"/>
      <c r="R281" s="455"/>
      <c r="S281" s="455"/>
      <c r="T281" s="455"/>
      <c r="U281" s="455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47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55"/>
      <c r="P282" s="455"/>
      <c r="Q282" s="455"/>
      <c r="R282" s="455"/>
      <c r="S282" s="455"/>
      <c r="T282" s="455"/>
      <c r="U282" s="455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447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55"/>
      <c r="P283" s="455"/>
      <c r="Q283" s="455"/>
      <c r="R283" s="455"/>
      <c r="S283" s="455"/>
      <c r="T283" s="455"/>
      <c r="U283" s="45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47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55"/>
      <c r="P284" s="455"/>
      <c r="Q284" s="455"/>
      <c r="R284" s="455"/>
      <c r="S284" s="455"/>
      <c r="T284" s="455"/>
      <c r="U284" s="455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4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5"/>
      <c r="P285" s="455"/>
      <c r="Q285" s="455"/>
      <c r="R285" s="455"/>
      <c r="S285" s="455"/>
      <c r="T285" s="455"/>
      <c r="U285" s="45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4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55"/>
      <c r="P286" s="455"/>
      <c r="Q286" s="455"/>
      <c r="R286" s="455"/>
      <c r="S286" s="455"/>
      <c r="T286" s="455"/>
      <c r="U286" s="455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4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55"/>
      <c r="P287" s="455"/>
      <c r="Q287" s="455"/>
      <c r="R287" s="455"/>
      <c r="S287" s="455"/>
      <c r="T287" s="455"/>
      <c r="U287" s="455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47">
        <f t="shared" si="116"/>
        <v>0</v>
      </c>
      <c r="I288" s="129"/>
      <c r="J288" s="130" t="str">
        <f t="array" ref="J288">IF(ISERROR(G288/I288),"",G288/I288)</f>
        <v/>
      </c>
      <c r="K288" s="44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55"/>
      <c r="P288" s="455"/>
      <c r="Q288" s="455"/>
      <c r="R288" s="455"/>
      <c r="S288" s="455"/>
      <c r="T288" s="455"/>
      <c r="U288" s="455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96" t="s">
        <v>224</v>
      </c>
      <c r="B289" s="497"/>
      <c r="C289" s="456" t="s">
        <v>202</v>
      </c>
      <c r="D289" s="143"/>
      <c r="E289" s="143"/>
      <c r="F289" s="144"/>
      <c r="G289" s="145">
        <f>SUM(G255:G288)</f>
        <v>35</v>
      </c>
      <c r="H289" s="146">
        <f>SUM(H255:H288)</f>
        <v>176.05</v>
      </c>
      <c r="I289" s="146">
        <f>SUM(I255:I288)</f>
        <v>3</v>
      </c>
      <c r="J289" s="130">
        <f t="array" ref="J289">IF(ISERROR(G289/I289),"",G289/I289)</f>
        <v>11.666666666666666</v>
      </c>
      <c r="K289" s="146">
        <f>SUM(K255:K288)</f>
        <v>3.9772727272727271</v>
      </c>
      <c r="L289" s="147"/>
      <c r="M289" s="150">
        <f t="shared" ref="M289:V289" si="131">SUM(M255:M288)</f>
        <v>-0.97727272727272707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4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55"/>
      <c r="P290" s="455"/>
      <c r="Q290" s="455"/>
      <c r="R290" s="455"/>
      <c r="S290" s="455"/>
      <c r="T290" s="455"/>
      <c r="U290" s="455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4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55"/>
      <c r="P291" s="455"/>
      <c r="Q291" s="455"/>
      <c r="R291" s="455"/>
      <c r="S291" s="455"/>
      <c r="T291" s="455"/>
      <c r="U291" s="455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>
        <v>42714</v>
      </c>
      <c r="G292" s="128">
        <v>97</v>
      </c>
      <c r="H292" s="447">
        <f t="shared" si="132"/>
        <v>488.88</v>
      </c>
      <c r="I292" s="129">
        <f>1.5*3+7.5*3</f>
        <v>27</v>
      </c>
      <c r="J292" s="130">
        <f t="array" ref="J292">IF(ISERROR(G292/I292),"",G292/I292)</f>
        <v>3.5925925925925926</v>
      </c>
      <c r="K292" s="131">
        <f t="array" ref="K292">IF(ISERROR(G292/L292),"",G292/L292)</f>
        <v>4.8499999999999996</v>
      </c>
      <c r="L292" s="129">
        <v>20</v>
      </c>
      <c r="M292" s="109">
        <f t="shared" si="133"/>
        <v>22.15</v>
      </c>
      <c r="N292" s="130">
        <f t="shared" si="134"/>
        <v>0</v>
      </c>
      <c r="O292" s="455"/>
      <c r="P292" s="455"/>
      <c r="Q292" s="455"/>
      <c r="R292" s="455"/>
      <c r="S292" s="455"/>
      <c r="T292" s="455"/>
      <c r="U292" s="455"/>
      <c r="V292" s="132">
        <f t="shared" si="135"/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4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55"/>
      <c r="P293" s="455"/>
      <c r="Q293" s="455"/>
      <c r="R293" s="455"/>
      <c r="S293" s="455"/>
      <c r="T293" s="455"/>
      <c r="U293" s="455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52" t="s">
        <v>203</v>
      </c>
      <c r="D294" s="108">
        <v>5.03</v>
      </c>
      <c r="E294" s="108"/>
      <c r="F294" s="127"/>
      <c r="G294" s="128"/>
      <c r="H294" s="44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55"/>
      <c r="P294" s="455"/>
      <c r="Q294" s="455"/>
      <c r="R294" s="455"/>
      <c r="S294" s="455"/>
      <c r="T294" s="455"/>
      <c r="U294" s="45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4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5"/>
      <c r="P295" s="455"/>
      <c r="Q295" s="455"/>
      <c r="R295" s="455"/>
      <c r="S295" s="455"/>
      <c r="T295" s="455"/>
      <c r="U295" s="455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4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5"/>
      <c r="P296" s="455"/>
      <c r="Q296" s="455"/>
      <c r="R296" s="455"/>
      <c r="S296" s="455"/>
      <c r="T296" s="455"/>
      <c r="U296" s="45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52" t="s">
        <v>228</v>
      </c>
      <c r="D297" s="108">
        <v>5.03</v>
      </c>
      <c r="E297" s="108"/>
      <c r="F297" s="127"/>
      <c r="G297" s="128"/>
      <c r="H297" s="44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5"/>
      <c r="P297" s="455"/>
      <c r="Q297" s="455"/>
      <c r="R297" s="455"/>
      <c r="S297" s="455"/>
      <c r="T297" s="455"/>
      <c r="U297" s="45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52" t="s">
        <v>212</v>
      </c>
      <c r="D298" s="108">
        <v>5.03</v>
      </c>
      <c r="E298" s="108"/>
      <c r="F298" s="127"/>
      <c r="G298" s="128"/>
      <c r="H298" s="44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55"/>
      <c r="P298" s="455"/>
      <c r="Q298" s="455"/>
      <c r="R298" s="455"/>
      <c r="S298" s="455"/>
      <c r="T298" s="455"/>
      <c r="U298" s="45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52" t="s">
        <v>203</v>
      </c>
      <c r="D299" s="108">
        <v>5.03</v>
      </c>
      <c r="E299" s="108"/>
      <c r="F299" s="127"/>
      <c r="G299" s="128"/>
      <c r="H299" s="44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55"/>
      <c r="P299" s="455"/>
      <c r="Q299" s="455"/>
      <c r="R299" s="455"/>
      <c r="S299" s="455"/>
      <c r="T299" s="455"/>
      <c r="U299" s="45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52" t="s">
        <v>186</v>
      </c>
      <c r="D300" s="108">
        <v>5.03</v>
      </c>
      <c r="E300" s="108"/>
      <c r="F300" s="127"/>
      <c r="G300" s="128"/>
      <c r="H300" s="44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5"/>
      <c r="P300" s="455"/>
      <c r="Q300" s="455"/>
      <c r="R300" s="455"/>
      <c r="S300" s="455"/>
      <c r="T300" s="455"/>
      <c r="U300" s="45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52" t="s">
        <v>228</v>
      </c>
      <c r="D301" s="108">
        <v>5.03</v>
      </c>
      <c r="E301" s="108"/>
      <c r="F301" s="127"/>
      <c r="G301" s="128"/>
      <c r="H301" s="44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5"/>
      <c r="P301" s="455"/>
      <c r="Q301" s="455"/>
      <c r="R301" s="455"/>
      <c r="S301" s="455"/>
      <c r="T301" s="455"/>
      <c r="U301" s="45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52" t="s">
        <v>199</v>
      </c>
      <c r="D302" s="108">
        <v>5.03</v>
      </c>
      <c r="E302" s="108"/>
      <c r="F302" s="127"/>
      <c r="G302" s="128"/>
      <c r="H302" s="44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5"/>
      <c r="P302" s="455"/>
      <c r="Q302" s="455"/>
      <c r="R302" s="455"/>
      <c r="S302" s="455"/>
      <c r="T302" s="455"/>
      <c r="U302" s="45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4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55"/>
      <c r="P303" s="455"/>
      <c r="Q303" s="455"/>
      <c r="R303" s="455"/>
      <c r="S303" s="455"/>
      <c r="T303" s="455"/>
      <c r="U303" s="45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4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55"/>
      <c r="P304" s="455"/>
      <c r="Q304" s="455"/>
      <c r="R304" s="455"/>
      <c r="S304" s="455"/>
      <c r="T304" s="455"/>
      <c r="U304" s="45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496" t="s">
        <v>231</v>
      </c>
      <c r="B305" s="497"/>
      <c r="C305" s="456" t="s">
        <v>202</v>
      </c>
      <c r="D305" s="143"/>
      <c r="E305" s="143"/>
      <c r="F305" s="144"/>
      <c r="G305" s="145">
        <f>SUM(G290:G304)</f>
        <v>97</v>
      </c>
      <c r="H305" s="146">
        <f>SUM(H290:H304)</f>
        <v>488.88</v>
      </c>
      <c r="I305" s="146">
        <f>SUM(I290:I304)</f>
        <v>27</v>
      </c>
      <c r="J305" s="130">
        <f t="array" ref="J305">IF(ISERROR(G305/I305),"",G305/I305)</f>
        <v>3.5925925925925926</v>
      </c>
      <c r="K305" s="146">
        <f>SUM(K290:K304)</f>
        <v>4.8499999999999996</v>
      </c>
      <c r="L305" s="146"/>
      <c r="M305" s="150">
        <f>SUM(M290:M304)</f>
        <v>22.15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>
        <f t="shared" si="130"/>
        <v>0</v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47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55"/>
      <c r="P306" s="455"/>
      <c r="Q306" s="455"/>
      <c r="R306" s="455"/>
      <c r="S306" s="455"/>
      <c r="T306" s="455"/>
      <c r="U306" s="455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4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55"/>
      <c r="P307" s="455"/>
      <c r="Q307" s="455"/>
      <c r="R307" s="455"/>
      <c r="S307" s="455"/>
      <c r="T307" s="455"/>
      <c r="U307" s="455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4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55"/>
      <c r="P308" s="455"/>
      <c r="Q308" s="455"/>
      <c r="R308" s="455"/>
      <c r="S308" s="455"/>
      <c r="T308" s="455"/>
      <c r="U308" s="455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4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5"/>
      <c r="P309" s="455"/>
      <c r="Q309" s="455"/>
      <c r="R309" s="455"/>
      <c r="S309" s="455"/>
      <c r="T309" s="455"/>
      <c r="U309" s="455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4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5"/>
      <c r="P310" s="455"/>
      <c r="Q310" s="455"/>
      <c r="R310" s="455"/>
      <c r="S310" s="455"/>
      <c r="T310" s="455"/>
      <c r="U310" s="45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47"/>
      <c r="I311" s="129"/>
      <c r="J311" s="130"/>
      <c r="K311" s="131"/>
      <c r="L311" s="129"/>
      <c r="M311" s="109"/>
      <c r="N311" s="130"/>
      <c r="O311" s="455"/>
      <c r="P311" s="455"/>
      <c r="Q311" s="455"/>
      <c r="R311" s="455"/>
      <c r="S311" s="455"/>
      <c r="T311" s="455"/>
      <c r="U311" s="455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47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55"/>
      <c r="P312" s="455"/>
      <c r="Q312" s="455"/>
      <c r="R312" s="455"/>
      <c r="S312" s="455"/>
      <c r="T312" s="455"/>
      <c r="U312" s="455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96" t="s">
        <v>234</v>
      </c>
      <c r="B313" s="497"/>
      <c r="C313" s="456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53"/>
      <c r="D314" s="108">
        <v>3.65</v>
      </c>
      <c r="E314" s="108"/>
      <c r="F314" s="153"/>
      <c r="G314" s="128"/>
      <c r="H314" s="447">
        <f t="shared" ref="H314:H327" si="145">D314*G314</f>
        <v>0</v>
      </c>
      <c r="I314" s="129"/>
      <c r="J314" s="130" t="str">
        <f t="array" ref="J314">IF(ISERROR(G314/I314),"",G314/I314)</f>
        <v/>
      </c>
      <c r="K314" s="44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55"/>
      <c r="P314" s="455"/>
      <c r="Q314" s="455"/>
      <c r="R314" s="455"/>
      <c r="S314" s="455"/>
      <c r="T314" s="455"/>
      <c r="U314" s="455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53"/>
      <c r="D315" s="108">
        <v>6.58</v>
      </c>
      <c r="E315" s="108"/>
      <c r="F315" s="127"/>
      <c r="G315" s="128"/>
      <c r="H315" s="44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55"/>
      <c r="P315" s="455"/>
      <c r="Q315" s="455"/>
      <c r="R315" s="455"/>
      <c r="S315" s="455"/>
      <c r="T315" s="455"/>
      <c r="U315" s="455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53"/>
      <c r="D316" s="108">
        <v>7.8</v>
      </c>
      <c r="E316" s="108"/>
      <c r="F316" s="127"/>
      <c r="G316" s="128"/>
      <c r="H316" s="44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55"/>
      <c r="P316" s="455"/>
      <c r="Q316" s="455"/>
      <c r="R316" s="455"/>
      <c r="S316" s="455"/>
      <c r="T316" s="455"/>
      <c r="U316" s="455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53"/>
      <c r="D317" s="108">
        <v>4.4000000000000004</v>
      </c>
      <c r="E317" s="108"/>
      <c r="F317" s="127"/>
      <c r="G317" s="128"/>
      <c r="H317" s="44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55"/>
      <c r="P317" s="455"/>
      <c r="Q317" s="455"/>
      <c r="R317" s="455"/>
      <c r="S317" s="455"/>
      <c r="T317" s="455"/>
      <c r="U317" s="455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53"/>
      <c r="D318" s="108"/>
      <c r="E318" s="108"/>
      <c r="F318" s="127"/>
      <c r="G318" s="128"/>
      <c r="H318" s="44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55"/>
      <c r="P318" s="455"/>
      <c r="Q318" s="455"/>
      <c r="R318" s="455"/>
      <c r="S318" s="455"/>
      <c r="T318" s="455"/>
      <c r="U318" s="455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53" t="s">
        <v>239</v>
      </c>
      <c r="C319" s="453" t="s">
        <v>179</v>
      </c>
      <c r="D319" s="108">
        <v>6.04</v>
      </c>
      <c r="E319" s="108"/>
      <c r="F319" s="127"/>
      <c r="G319" s="128"/>
      <c r="H319" s="44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55"/>
      <c r="P319" s="455"/>
      <c r="Q319" s="455"/>
      <c r="R319" s="455"/>
      <c r="S319" s="455"/>
      <c r="T319" s="455"/>
      <c r="U319" s="455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53" t="s">
        <v>239</v>
      </c>
      <c r="C320" s="453" t="s">
        <v>186</v>
      </c>
      <c r="D320" s="108">
        <v>6.04</v>
      </c>
      <c r="E320" s="108"/>
      <c r="F320" s="127"/>
      <c r="G320" s="128"/>
      <c r="H320" s="44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55"/>
      <c r="P320" s="455"/>
      <c r="Q320" s="455"/>
      <c r="R320" s="455"/>
      <c r="S320" s="455"/>
      <c r="T320" s="455"/>
      <c r="U320" s="455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53" t="s">
        <v>443</v>
      </c>
      <c r="C321" s="453" t="s">
        <v>179</v>
      </c>
      <c r="D321" s="108">
        <v>6</v>
      </c>
      <c r="E321" s="108"/>
      <c r="F321" s="127"/>
      <c r="G321" s="128"/>
      <c r="H321" s="447">
        <f t="shared" si="145"/>
        <v>0</v>
      </c>
      <c r="I321" s="129"/>
      <c r="J321" s="130"/>
      <c r="K321" s="131"/>
      <c r="L321" s="129"/>
      <c r="M321" s="109"/>
      <c r="N321" s="130"/>
      <c r="O321" s="455"/>
      <c r="P321" s="455"/>
      <c r="Q321" s="455"/>
      <c r="R321" s="455"/>
      <c r="S321" s="455"/>
      <c r="T321" s="455"/>
      <c r="U321" s="455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53" t="s">
        <v>443</v>
      </c>
      <c r="C322" s="453" t="s">
        <v>60</v>
      </c>
      <c r="D322" s="108">
        <v>6</v>
      </c>
      <c r="E322" s="108"/>
      <c r="F322" s="127"/>
      <c r="G322" s="128"/>
      <c r="H322" s="44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55"/>
      <c r="P322" s="455"/>
      <c r="Q322" s="455"/>
      <c r="R322" s="455"/>
      <c r="S322" s="455"/>
      <c r="T322" s="455"/>
      <c r="U322" s="45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46" t="s">
        <v>240</v>
      </c>
      <c r="C323" s="126"/>
      <c r="D323" s="108">
        <v>7.3</v>
      </c>
      <c r="E323" s="108"/>
      <c r="F323" s="127"/>
      <c r="G323" s="128"/>
      <c r="H323" s="447">
        <f t="shared" si="145"/>
        <v>0</v>
      </c>
      <c r="I323" s="129"/>
      <c r="J323" s="130"/>
      <c r="K323" s="131"/>
      <c r="L323" s="129"/>
      <c r="M323" s="109"/>
      <c r="N323" s="130"/>
      <c r="O323" s="455"/>
      <c r="P323" s="455"/>
      <c r="Q323" s="455"/>
      <c r="R323" s="455"/>
      <c r="S323" s="455"/>
      <c r="T323" s="455"/>
      <c r="U323" s="455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46" t="s">
        <v>241</v>
      </c>
      <c r="C324" s="126"/>
      <c r="D324" s="108">
        <f>78*120/1000</f>
        <v>9.36</v>
      </c>
      <c r="E324" s="108"/>
      <c r="F324" s="127"/>
      <c r="G324" s="128"/>
      <c r="H324" s="44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55"/>
      <c r="P324" s="455"/>
      <c r="Q324" s="455"/>
      <c r="R324" s="455"/>
      <c r="S324" s="455"/>
      <c r="T324" s="455"/>
      <c r="U324" s="455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46" t="s">
        <v>242</v>
      </c>
      <c r="C325" s="126"/>
      <c r="D325" s="108">
        <v>4.5</v>
      </c>
      <c r="E325" s="108"/>
      <c r="F325" s="127"/>
      <c r="G325" s="128"/>
      <c r="H325" s="44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55"/>
      <c r="P325" s="455"/>
      <c r="Q325" s="455"/>
      <c r="R325" s="455"/>
      <c r="S325" s="455"/>
      <c r="T325" s="455"/>
      <c r="U325" s="45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46" t="s">
        <v>243</v>
      </c>
      <c r="C326" s="126"/>
      <c r="D326" s="108">
        <v>4.5</v>
      </c>
      <c r="E326" s="108"/>
      <c r="F326" s="127"/>
      <c r="G326" s="128"/>
      <c r="H326" s="44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55"/>
      <c r="P326" s="455"/>
      <c r="Q326" s="455"/>
      <c r="R326" s="455"/>
      <c r="S326" s="455"/>
      <c r="T326" s="455"/>
      <c r="U326" s="45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4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55"/>
      <c r="P327" s="455"/>
      <c r="Q327" s="455"/>
      <c r="R327" s="455"/>
      <c r="S327" s="455"/>
      <c r="T327" s="455"/>
      <c r="U327" s="45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496" t="s">
        <v>244</v>
      </c>
      <c r="B328" s="497"/>
      <c r="C328" s="456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98" t="s">
        <v>246</v>
      </c>
      <c r="B329" s="499"/>
      <c r="C329" s="499"/>
      <c r="D329" s="499"/>
      <c r="E329" s="499"/>
      <c r="F329" s="500"/>
      <c r="G329" s="154">
        <f>SUM(G196,G254,G289,G305,G313,G328)</f>
        <v>3742</v>
      </c>
      <c r="H329" s="154">
        <f>SUM(H196,H254,H289,H305,H313,H328)</f>
        <v>18847.629999999997</v>
      </c>
      <c r="I329" s="154">
        <f>SUM(I196,I254,I289,I305,I313,I328)</f>
        <v>229.5</v>
      </c>
      <c r="J329" s="155">
        <f t="array" ref="J329">IF(ISERROR(G329/I329),"",G329/I329)</f>
        <v>16.305010893246187</v>
      </c>
      <c r="K329" s="154">
        <f>SUM(K196,K254,K289,K305,K313,K328)</f>
        <v>151.95174879300265</v>
      </c>
      <c r="L329" s="155">
        <f>IF(ISERROR(G329/K329),"",G329/K329)</f>
        <v>24.626238458746311</v>
      </c>
      <c r="M329" s="154">
        <f t="shared" ref="M329:AA329" si="157">SUM(M196,M254,M289,M305,M313,M328)</f>
        <v>77.548251206997335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01" t="s">
        <v>476</v>
      </c>
      <c r="B330" s="449" t="s">
        <v>247</v>
      </c>
      <c r="C330" s="484" t="s">
        <v>248</v>
      </c>
      <c r="D330" s="485"/>
      <c r="E330" s="492" t="s">
        <v>249</v>
      </c>
      <c r="F330" s="492"/>
      <c r="G330" s="462" t="s">
        <v>250</v>
      </c>
      <c r="H330" s="462"/>
      <c r="I330" s="492" t="s">
        <v>251</v>
      </c>
      <c r="J330" s="492"/>
      <c r="K330" s="492" t="s">
        <v>252</v>
      </c>
      <c r="L330" s="492"/>
      <c r="M330" s="492" t="s">
        <v>253</v>
      </c>
      <c r="N330" s="492"/>
      <c r="O330" s="492" t="s">
        <v>254</v>
      </c>
      <c r="P330" s="462" t="s">
        <v>255</v>
      </c>
      <c r="Q330" s="462"/>
      <c r="R330" s="462" t="s">
        <v>252</v>
      </c>
      <c r="S330" s="462"/>
      <c r="T330" s="462" t="s">
        <v>256</v>
      </c>
      <c r="U330" s="462"/>
      <c r="V330" s="462" t="s">
        <v>257</v>
      </c>
      <c r="W330" s="462"/>
      <c r="X330" s="462" t="s">
        <v>252</v>
      </c>
      <c r="Y330" s="462"/>
      <c r="Z330" s="462" t="s">
        <v>256</v>
      </c>
      <c r="AA330" s="462"/>
    </row>
    <row r="331" spans="1:27" ht="20.100000000000001" customHeight="1">
      <c r="A331" s="502"/>
      <c r="B331" s="449" t="s">
        <v>258</v>
      </c>
      <c r="C331" s="527">
        <v>1</v>
      </c>
      <c r="D331" s="528"/>
      <c r="E331" s="495">
        <f>C331*11</f>
        <v>11</v>
      </c>
      <c r="F331" s="495"/>
      <c r="G331" s="462">
        <v>1</v>
      </c>
      <c r="H331" s="462"/>
      <c r="I331" s="495">
        <f>G331*11</f>
        <v>11</v>
      </c>
      <c r="J331" s="495"/>
      <c r="K331" s="495">
        <f>E331-I331</f>
        <v>0</v>
      </c>
      <c r="L331" s="495"/>
      <c r="M331" s="493">
        <f>IF(ISERROR(K331/E331),"",K331/E331)</f>
        <v>0</v>
      </c>
      <c r="N331" s="493"/>
      <c r="O331" s="492"/>
      <c r="P331" s="462" t="s">
        <v>201</v>
      </c>
      <c r="Q331" s="462"/>
      <c r="R331" s="491">
        <f>SUM(O196:U196)</f>
        <v>0</v>
      </c>
      <c r="S331" s="491"/>
      <c r="T331" s="486" t="str">
        <f t="array" ref="T331">IF(ISERROR(R331/R338),"",R331/R338)</f>
        <v/>
      </c>
      <c r="U331" s="486"/>
      <c r="V331" s="462" t="s">
        <v>259</v>
      </c>
      <c r="W331" s="462"/>
      <c r="X331" s="463">
        <f>SUM(P195,P253,P288,P304,P312,P327)</f>
        <v>0</v>
      </c>
      <c r="Y331" s="464"/>
      <c r="Z331" s="486" t="str">
        <f t="array" ref="Z331">IF(ISERROR(X331/X338),"",X331/X338)</f>
        <v/>
      </c>
      <c r="AA331" s="486"/>
    </row>
    <row r="332" spans="1:27" ht="20.100000000000001" customHeight="1">
      <c r="A332" s="502"/>
      <c r="B332" s="449" t="s">
        <v>260</v>
      </c>
      <c r="C332" s="484">
        <v>0</v>
      </c>
      <c r="D332" s="485"/>
      <c r="E332" s="495">
        <f>C332*11</f>
        <v>0</v>
      </c>
      <c r="F332" s="495"/>
      <c r="G332" s="462">
        <v>0</v>
      </c>
      <c r="H332" s="462"/>
      <c r="I332" s="495">
        <f>G332*11</f>
        <v>0</v>
      </c>
      <c r="J332" s="495"/>
      <c r="K332" s="495">
        <f>E332-I332</f>
        <v>0</v>
      </c>
      <c r="L332" s="495"/>
      <c r="M332" s="493" t="str">
        <f>IF(ISERROR(K332/E332),"",K332/E332)</f>
        <v/>
      </c>
      <c r="N332" s="493"/>
      <c r="O332" s="492"/>
      <c r="P332" s="462" t="s">
        <v>216</v>
      </c>
      <c r="Q332" s="462"/>
      <c r="R332" s="491">
        <f>SUM(O254:U254)</f>
        <v>0</v>
      </c>
      <c r="S332" s="491"/>
      <c r="T332" s="486" t="str">
        <f>IF(ISERROR(R332/R338),"",R332/R338)</f>
        <v/>
      </c>
      <c r="U332" s="486"/>
      <c r="V332" s="462" t="s">
        <v>261</v>
      </c>
      <c r="W332" s="462"/>
      <c r="X332" s="463">
        <f>SUM(P196,P254,P289,P305,P313,P328)</f>
        <v>0</v>
      </c>
      <c r="Y332" s="464"/>
      <c r="Z332" s="486" t="str">
        <f>IF(ISERROR(X332/X338),"",X332/X338)</f>
        <v/>
      </c>
      <c r="AA332" s="486"/>
    </row>
    <row r="333" spans="1:27" ht="20.100000000000001" customHeight="1">
      <c r="A333" s="502"/>
      <c r="B333" s="449" t="s">
        <v>262</v>
      </c>
      <c r="C333" s="484">
        <v>0</v>
      </c>
      <c r="D333" s="485"/>
      <c r="E333" s="495">
        <f>C333*8</f>
        <v>0</v>
      </c>
      <c r="F333" s="495"/>
      <c r="G333" s="462">
        <v>1</v>
      </c>
      <c r="H333" s="462"/>
      <c r="I333" s="495">
        <f>G333*8</f>
        <v>8</v>
      </c>
      <c r="J333" s="495"/>
      <c r="K333" s="495">
        <f>E333-I333</f>
        <v>-8</v>
      </c>
      <c r="L333" s="495"/>
      <c r="M333" s="493" t="str">
        <f>IF(ISERROR(K333/E333),"",K333/E333)</f>
        <v/>
      </c>
      <c r="N333" s="493"/>
      <c r="O333" s="492"/>
      <c r="P333" s="462" t="s">
        <v>224</v>
      </c>
      <c r="Q333" s="462"/>
      <c r="R333" s="491">
        <f>SUM(O289:U289)</f>
        <v>0</v>
      </c>
      <c r="S333" s="491"/>
      <c r="T333" s="486" t="str">
        <f>IF(ISERROR(R333/R338),"",R333/R338)</f>
        <v/>
      </c>
      <c r="U333" s="486"/>
      <c r="V333" s="462" t="s">
        <v>263</v>
      </c>
      <c r="W333" s="462"/>
      <c r="X333" s="463">
        <f>SUM(P197,P255,P290,P306,P314,P329)</f>
        <v>0</v>
      </c>
      <c r="Y333" s="464"/>
      <c r="Z333" s="486" t="str">
        <f>IF(ISERROR(X333/X338),"",X333/X338)</f>
        <v/>
      </c>
      <c r="AA333" s="486"/>
    </row>
    <row r="334" spans="1:27" ht="20.100000000000001" customHeight="1">
      <c r="A334" s="502"/>
      <c r="B334" s="449" t="s">
        <v>264</v>
      </c>
      <c r="C334" s="484">
        <v>1</v>
      </c>
      <c r="D334" s="485"/>
      <c r="E334" s="495">
        <f>C334*11</f>
        <v>11</v>
      </c>
      <c r="F334" s="495"/>
      <c r="G334" s="462">
        <v>1</v>
      </c>
      <c r="H334" s="462"/>
      <c r="I334" s="495">
        <f>G334*11</f>
        <v>11</v>
      </c>
      <c r="J334" s="495"/>
      <c r="K334" s="495">
        <f>E334-I334</f>
        <v>0</v>
      </c>
      <c r="L334" s="495"/>
      <c r="M334" s="493">
        <f>IF(ISERROR(K334/E334),"",K334/E334)</f>
        <v>0</v>
      </c>
      <c r="N334" s="493"/>
      <c r="O334" s="492"/>
      <c r="P334" s="462" t="s">
        <v>231</v>
      </c>
      <c r="Q334" s="462"/>
      <c r="R334" s="491">
        <f>SUM(O305:U305)</f>
        <v>0</v>
      </c>
      <c r="S334" s="491"/>
      <c r="T334" s="486" t="str">
        <f>IF(ISERROR(R334/R338),"",R334/R338)</f>
        <v/>
      </c>
      <c r="U334" s="486"/>
      <c r="V334" s="462" t="s">
        <v>265</v>
      </c>
      <c r="W334" s="462"/>
      <c r="X334" s="463">
        <f>SUM(P199,P256,P291,P307,P315,P330)</f>
        <v>0</v>
      </c>
      <c r="Y334" s="464"/>
      <c r="Z334" s="486" t="str">
        <f>IF(ISERROR(X334/X338),"",X334/X338)</f>
        <v/>
      </c>
      <c r="AA334" s="486"/>
    </row>
    <row r="335" spans="1:27" ht="20.100000000000001" customHeight="1">
      <c r="A335" s="503"/>
      <c r="B335" s="449" t="s">
        <v>266</v>
      </c>
      <c r="C335" s="494">
        <f>SUM(C331:D334)</f>
        <v>2</v>
      </c>
      <c r="D335" s="468"/>
      <c r="E335" s="495">
        <f>SUM(E331:F334)</f>
        <v>22</v>
      </c>
      <c r="F335" s="495"/>
      <c r="G335" s="462">
        <f>SUM(G331:H334)</f>
        <v>3</v>
      </c>
      <c r="H335" s="462"/>
      <c r="I335" s="495">
        <f>SUM(I331:J334)</f>
        <v>30</v>
      </c>
      <c r="J335" s="495"/>
      <c r="K335" s="495">
        <f>SUM(K331:L334)</f>
        <v>-8</v>
      </c>
      <c r="L335" s="495"/>
      <c r="M335" s="493">
        <f>IF(ISERROR(K335/E335),"",K335/E335)</f>
        <v>-0.36363636363636365</v>
      </c>
      <c r="N335" s="493"/>
      <c r="O335" s="492"/>
      <c r="P335" s="462" t="s">
        <v>234</v>
      </c>
      <c r="Q335" s="462"/>
      <c r="R335" s="491">
        <f>SUM(O313:U313)</f>
        <v>0</v>
      </c>
      <c r="S335" s="491"/>
      <c r="T335" s="486" t="str">
        <f>IF(ISERROR(R335/R338),"",R335/R338)</f>
        <v/>
      </c>
      <c r="U335" s="486"/>
      <c r="V335" s="462" t="s">
        <v>267</v>
      </c>
      <c r="W335" s="462"/>
      <c r="X335" s="463">
        <f>SUM(P200,P257,P292,P308,P316,P331)</f>
        <v>0</v>
      </c>
      <c r="Y335" s="464"/>
      <c r="Z335" s="486" t="str">
        <f>IF(ISERROR(X335/X338),"",X335/X338)</f>
        <v/>
      </c>
      <c r="AA335" s="486"/>
    </row>
    <row r="336" spans="1:27" ht="20.100000000000001" customHeight="1">
      <c r="A336" s="311" t="s">
        <v>477</v>
      </c>
      <c r="B336" s="449">
        <f>G329</f>
        <v>3742</v>
      </c>
      <c r="C336" s="472" t="s">
        <v>269</v>
      </c>
      <c r="D336" s="471"/>
      <c r="E336" s="462">
        <f>H329</f>
        <v>18847.629999999997</v>
      </c>
      <c r="F336" s="462"/>
      <c r="G336" s="462" t="s">
        <v>270</v>
      </c>
      <c r="H336" s="462"/>
      <c r="I336" s="490">
        <f>L329</f>
        <v>24.626238458746311</v>
      </c>
      <c r="J336" s="490"/>
      <c r="K336" s="492" t="s">
        <v>271</v>
      </c>
      <c r="L336" s="492"/>
      <c r="M336" s="490">
        <f>J329</f>
        <v>16.305010893246187</v>
      </c>
      <c r="N336" s="490"/>
      <c r="O336" s="492"/>
      <c r="P336" s="462" t="s">
        <v>244</v>
      </c>
      <c r="Q336" s="462"/>
      <c r="R336" s="491">
        <f>SUM(O328:U328)</f>
        <v>0</v>
      </c>
      <c r="S336" s="491"/>
      <c r="T336" s="486" t="str">
        <f>IF(ISERROR(R336/R338),"",R336/R338)</f>
        <v/>
      </c>
      <c r="U336" s="486"/>
      <c r="V336" s="462" t="s">
        <v>272</v>
      </c>
      <c r="W336" s="462"/>
      <c r="X336" s="463">
        <f>SUM(P201,P258,P293,P309,P317,P332)</f>
        <v>0</v>
      </c>
      <c r="Y336" s="464"/>
      <c r="Z336" s="486" t="str">
        <f>IF(ISERROR(X336/X338),"",X336/X338)</f>
        <v/>
      </c>
      <c r="AA336" s="486"/>
    </row>
    <row r="337" spans="1:27" ht="20.100000000000001" customHeight="1">
      <c r="A337" s="312" t="s">
        <v>478</v>
      </c>
      <c r="B337" s="449">
        <f>I329+C335</f>
        <v>231.5</v>
      </c>
      <c r="C337" s="469" t="s">
        <v>251</v>
      </c>
      <c r="D337" s="470"/>
      <c r="E337" s="487">
        <f>K329+I335</f>
        <v>181.95174879300265</v>
      </c>
      <c r="F337" s="487"/>
      <c r="G337" s="462" t="s">
        <v>274</v>
      </c>
      <c r="H337" s="462"/>
      <c r="I337" s="490">
        <f>B337-E337</f>
        <v>49.54825120699735</v>
      </c>
      <c r="J337" s="490"/>
      <c r="K337" s="492" t="s">
        <v>275</v>
      </c>
      <c r="L337" s="492"/>
      <c r="M337" s="493">
        <f>IF(ISERROR(I337/E337),"",I337/E337)</f>
        <v>0.27231533379415829</v>
      </c>
      <c r="N337" s="493"/>
      <c r="O337" s="492"/>
      <c r="P337" s="462" t="s">
        <v>245</v>
      </c>
      <c r="Q337" s="462"/>
      <c r="R337" s="491"/>
      <c r="S337" s="491"/>
      <c r="T337" s="486" t="str">
        <f>IF(ISERROR(R337/R338),"",R337/R338)</f>
        <v/>
      </c>
      <c r="U337" s="486"/>
      <c r="V337" s="462" t="s">
        <v>264</v>
      </c>
      <c r="W337" s="462"/>
      <c r="X337" s="463">
        <f>SUM(P202,P259,P294,P310,P318,P333)</f>
        <v>0</v>
      </c>
      <c r="Y337" s="464"/>
      <c r="Z337" s="486" t="str">
        <f>IF(ISERROR(X337/X338),"",X337/X338)</f>
        <v/>
      </c>
      <c r="AA337" s="486"/>
    </row>
    <row r="338" spans="1:27" ht="20.100000000000001" customHeight="1">
      <c r="A338" s="312" t="s">
        <v>479</v>
      </c>
      <c r="B338" s="449">
        <f>N329</f>
        <v>0</v>
      </c>
      <c r="C338" s="469" t="s">
        <v>277</v>
      </c>
      <c r="D338" s="470"/>
      <c r="E338" s="486">
        <f>IF(ISERROR(B338/B337),"",B338/B337)</f>
        <v>0</v>
      </c>
      <c r="F338" s="486"/>
      <c r="G338" s="462" t="s">
        <v>278</v>
      </c>
      <c r="H338" s="462"/>
      <c r="I338" s="492">
        <f>V329</f>
        <v>0</v>
      </c>
      <c r="J338" s="492"/>
      <c r="K338" s="492" t="s">
        <v>279</v>
      </c>
      <c r="L338" s="492"/>
      <c r="M338" s="493">
        <f t="array" ref="M338">IF(ISERROR(I338/B336),"",I338/B336)</f>
        <v>0</v>
      </c>
      <c r="N338" s="493"/>
      <c r="O338" s="492"/>
      <c r="P338" s="462" t="s">
        <v>266</v>
      </c>
      <c r="Q338" s="462"/>
      <c r="R338" s="491">
        <f>SUM(R331:S337)</f>
        <v>0</v>
      </c>
      <c r="S338" s="491"/>
      <c r="T338" s="486"/>
      <c r="U338" s="486"/>
      <c r="V338" s="462" t="s">
        <v>266</v>
      </c>
      <c r="W338" s="462"/>
      <c r="X338" s="489">
        <f>SUM(X331:Y337)</f>
        <v>0</v>
      </c>
      <c r="Y338" s="489"/>
      <c r="Z338" s="486"/>
      <c r="AA338" s="486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12" t="s">
        <v>480</v>
      </c>
      <c r="B340" s="515" t="s">
        <v>280</v>
      </c>
      <c r="C340" s="515" t="s">
        <v>281</v>
      </c>
      <c r="D340" s="515" t="s">
        <v>282</v>
      </c>
      <c r="E340" s="518" t="s">
        <v>283</v>
      </c>
      <c r="F340" s="509" t="s">
        <v>284</v>
      </c>
      <c r="G340" s="492" t="s">
        <v>285</v>
      </c>
      <c r="H340" s="492"/>
      <c r="I340" s="515" t="s">
        <v>286</v>
      </c>
      <c r="J340" s="521" t="s">
        <v>271</v>
      </c>
      <c r="K340" s="524" t="s">
        <v>287</v>
      </c>
      <c r="L340" s="515" t="s">
        <v>270</v>
      </c>
      <c r="M340" s="505" t="s">
        <v>288</v>
      </c>
      <c r="N340" s="507" t="s">
        <v>252</v>
      </c>
      <c r="O340" s="492" t="s">
        <v>289</v>
      </c>
      <c r="P340" s="492"/>
      <c r="Q340" s="492"/>
      <c r="R340" s="492"/>
      <c r="S340" s="492"/>
      <c r="T340" s="492"/>
      <c r="U340" s="492"/>
      <c r="V340" s="492" t="s">
        <v>290</v>
      </c>
      <c r="W340" s="507" t="s">
        <v>291</v>
      </c>
      <c r="X340" s="492" t="s">
        <v>292</v>
      </c>
      <c r="Y340" s="492"/>
      <c r="Z340" s="492"/>
      <c r="AA340" s="492"/>
    </row>
    <row r="341" spans="1:27" ht="21.95" customHeight="1">
      <c r="A341" s="513"/>
      <c r="B341" s="516"/>
      <c r="C341" s="516"/>
      <c r="D341" s="516"/>
      <c r="E341" s="519"/>
      <c r="F341" s="510"/>
      <c r="G341" s="492"/>
      <c r="H341" s="492"/>
      <c r="I341" s="516"/>
      <c r="J341" s="522"/>
      <c r="K341" s="525"/>
      <c r="L341" s="516"/>
      <c r="M341" s="506"/>
      <c r="N341" s="507"/>
      <c r="O341" s="492" t="s">
        <v>259</v>
      </c>
      <c r="P341" s="492" t="s">
        <v>261</v>
      </c>
      <c r="Q341" s="492" t="s">
        <v>263</v>
      </c>
      <c r="R341" s="508" t="s">
        <v>265</v>
      </c>
      <c r="S341" s="462" t="s">
        <v>267</v>
      </c>
      <c r="T341" s="492" t="s">
        <v>272</v>
      </c>
      <c r="U341" s="492" t="s">
        <v>264</v>
      </c>
      <c r="V341" s="492"/>
      <c r="W341" s="507"/>
      <c r="X341" s="492" t="s">
        <v>293</v>
      </c>
      <c r="Y341" s="492" t="s">
        <v>294</v>
      </c>
      <c r="Z341" s="492" t="s">
        <v>295</v>
      </c>
      <c r="AA341" s="492" t="s">
        <v>264</v>
      </c>
    </row>
    <row r="342" spans="1:27" ht="21.95" customHeight="1">
      <c r="A342" s="514"/>
      <c r="B342" s="517"/>
      <c r="C342" s="517"/>
      <c r="D342" s="517"/>
      <c r="E342" s="520"/>
      <c r="F342" s="511"/>
      <c r="G342" s="350" t="s">
        <v>521</v>
      </c>
      <c r="H342" s="453" t="s">
        <v>297</v>
      </c>
      <c r="I342" s="517"/>
      <c r="J342" s="523"/>
      <c r="K342" s="526"/>
      <c r="L342" s="517"/>
      <c r="M342" s="506"/>
      <c r="N342" s="507"/>
      <c r="O342" s="492"/>
      <c r="P342" s="492"/>
      <c r="Q342" s="492"/>
      <c r="R342" s="508"/>
      <c r="S342" s="462"/>
      <c r="T342" s="492"/>
      <c r="U342" s="492"/>
      <c r="V342" s="492"/>
      <c r="W342" s="507"/>
      <c r="X342" s="492"/>
      <c r="Y342" s="492"/>
      <c r="Z342" s="492"/>
      <c r="AA342" s="492"/>
    </row>
    <row r="343" spans="1:27" ht="20.100000000000001" hidden="1" customHeight="1">
      <c r="A343" s="301">
        <v>30100030</v>
      </c>
      <c r="B343" s="446" t="s">
        <v>178</v>
      </c>
      <c r="C343" s="126" t="s">
        <v>179</v>
      </c>
      <c r="D343" s="108">
        <v>5.03</v>
      </c>
      <c r="E343" s="108"/>
      <c r="F343" s="127"/>
      <c r="G343" s="128"/>
      <c r="H343" s="44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55"/>
      <c r="P343" s="455"/>
      <c r="Q343" s="455"/>
      <c r="R343" s="455"/>
      <c r="S343" s="455"/>
      <c r="T343" s="455"/>
      <c r="U343" s="455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4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55"/>
      <c r="P344" s="455"/>
      <c r="Q344" s="455"/>
      <c r="R344" s="455"/>
      <c r="S344" s="455"/>
      <c r="T344" s="455"/>
      <c r="U344" s="455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4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55"/>
      <c r="P345" s="455"/>
      <c r="Q345" s="455"/>
      <c r="R345" s="455"/>
      <c r="S345" s="455"/>
      <c r="T345" s="455"/>
      <c r="U345" s="455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4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55"/>
      <c r="P346" s="455"/>
      <c r="Q346" s="455"/>
      <c r="R346" s="455"/>
      <c r="S346" s="455"/>
      <c r="T346" s="455"/>
      <c r="U346" s="455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4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55"/>
      <c r="P347" s="455"/>
      <c r="Q347" s="455"/>
      <c r="R347" s="455"/>
      <c r="S347" s="455"/>
      <c r="T347" s="455"/>
      <c r="U347" s="455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4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5"/>
      <c r="P348" s="455"/>
      <c r="Q348" s="455"/>
      <c r="R348" s="455"/>
      <c r="S348" s="455"/>
      <c r="T348" s="455"/>
      <c r="U348" s="45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4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55"/>
      <c r="P349" s="455"/>
      <c r="Q349" s="455"/>
      <c r="R349" s="455"/>
      <c r="S349" s="455"/>
      <c r="T349" s="455"/>
      <c r="U349" s="455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4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55"/>
      <c r="P350" s="455"/>
      <c r="Q350" s="455"/>
      <c r="R350" s="455"/>
      <c r="S350" s="455"/>
      <c r="T350" s="455"/>
      <c r="U350" s="455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47">
        <f t="shared" si="158"/>
        <v>0</v>
      </c>
      <c r="I351" s="44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55"/>
      <c r="P351" s="455"/>
      <c r="Q351" s="455"/>
      <c r="R351" s="455"/>
      <c r="S351" s="455"/>
      <c r="T351" s="455"/>
      <c r="U351" s="455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47">
        <f t="shared" si="158"/>
        <v>0</v>
      </c>
      <c r="I352" s="44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55"/>
      <c r="P352" s="455"/>
      <c r="Q352" s="455"/>
      <c r="R352" s="455"/>
      <c r="S352" s="455"/>
      <c r="T352" s="455"/>
      <c r="U352" s="455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47">
        <f t="shared" si="158"/>
        <v>0</v>
      </c>
      <c r="I353" s="447"/>
      <c r="J353" s="130"/>
      <c r="K353" s="131"/>
      <c r="L353" s="129"/>
      <c r="M353" s="109"/>
      <c r="N353" s="130"/>
      <c r="O353" s="455"/>
      <c r="P353" s="455"/>
      <c r="Q353" s="455"/>
      <c r="R353" s="455"/>
      <c r="S353" s="455"/>
      <c r="T353" s="455"/>
      <c r="U353" s="45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47">
        <f t="shared" si="158"/>
        <v>0</v>
      </c>
      <c r="I354" s="447"/>
      <c r="J354" s="130"/>
      <c r="K354" s="131"/>
      <c r="L354" s="129"/>
      <c r="M354" s="109"/>
      <c r="N354" s="130"/>
      <c r="O354" s="455"/>
      <c r="P354" s="455"/>
      <c r="Q354" s="455"/>
      <c r="R354" s="455"/>
      <c r="S354" s="455"/>
      <c r="T354" s="455"/>
      <c r="U354" s="45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4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55"/>
      <c r="P355" s="455"/>
      <c r="Q355" s="455"/>
      <c r="R355" s="455"/>
      <c r="S355" s="455"/>
      <c r="T355" s="455"/>
      <c r="U355" s="455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4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55"/>
      <c r="P356" s="455"/>
      <c r="Q356" s="455"/>
      <c r="R356" s="455"/>
      <c r="S356" s="455"/>
      <c r="T356" s="455"/>
      <c r="U356" s="455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4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55"/>
      <c r="P357" s="455"/>
      <c r="Q357" s="455"/>
      <c r="R357" s="455"/>
      <c r="S357" s="455"/>
      <c r="T357" s="455"/>
      <c r="U357" s="455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53" t="s">
        <v>190</v>
      </c>
      <c r="D358" s="108">
        <v>4.8</v>
      </c>
      <c r="E358" s="108"/>
      <c r="F358" s="127"/>
      <c r="G358" s="128"/>
      <c r="H358" s="44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55"/>
      <c r="P358" s="455"/>
      <c r="Q358" s="455"/>
      <c r="R358" s="455"/>
      <c r="S358" s="455"/>
      <c r="T358" s="455"/>
      <c r="U358" s="45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53" t="s">
        <v>187</v>
      </c>
      <c r="D359" s="108">
        <v>4.8</v>
      </c>
      <c r="E359" s="108"/>
      <c r="F359" s="127"/>
      <c r="G359" s="128"/>
      <c r="H359" s="44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55"/>
      <c r="P359" s="455"/>
      <c r="Q359" s="455"/>
      <c r="R359" s="455"/>
      <c r="S359" s="455"/>
      <c r="T359" s="455"/>
      <c r="U359" s="45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53" t="s">
        <v>179</v>
      </c>
      <c r="D360" s="108">
        <v>4.8</v>
      </c>
      <c r="E360" s="108"/>
      <c r="F360" s="127"/>
      <c r="G360" s="128"/>
      <c r="H360" s="44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55"/>
      <c r="P360" s="455"/>
      <c r="Q360" s="455"/>
      <c r="R360" s="455"/>
      <c r="S360" s="455"/>
      <c r="T360" s="455"/>
      <c r="U360" s="45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53" t="s">
        <v>199</v>
      </c>
      <c r="D361" s="108">
        <v>4.8</v>
      </c>
      <c r="E361" s="108"/>
      <c r="F361" s="127"/>
      <c r="G361" s="128"/>
      <c r="H361" s="44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55"/>
      <c r="P361" s="455"/>
      <c r="Q361" s="455"/>
      <c r="R361" s="455"/>
      <c r="S361" s="455"/>
      <c r="T361" s="455"/>
      <c r="U361" s="455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4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55"/>
      <c r="P362" s="455"/>
      <c r="Q362" s="455"/>
      <c r="R362" s="455"/>
      <c r="S362" s="455"/>
      <c r="T362" s="455"/>
      <c r="U362" s="455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4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55"/>
      <c r="P363" s="455"/>
      <c r="Q363" s="455"/>
      <c r="R363" s="455"/>
      <c r="S363" s="455"/>
      <c r="T363" s="455"/>
      <c r="U363" s="455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96" t="s">
        <v>201</v>
      </c>
      <c r="B364" s="497"/>
      <c r="C364" s="456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46" t="s">
        <v>206</v>
      </c>
      <c r="C365" s="126" t="s">
        <v>199</v>
      </c>
      <c r="D365" s="108">
        <v>5.03</v>
      </c>
      <c r="E365" s="108"/>
      <c r="F365" s="127"/>
      <c r="G365" s="128"/>
      <c r="H365" s="44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51"/>
      <c r="P365" s="451"/>
      <c r="Q365" s="451"/>
      <c r="R365" s="451"/>
      <c r="S365" s="451"/>
      <c r="T365" s="451"/>
      <c r="U365" s="451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46" t="s">
        <v>431</v>
      </c>
      <c r="C366" s="187" t="s">
        <v>432</v>
      </c>
      <c r="D366" s="108">
        <v>5.03</v>
      </c>
      <c r="E366" s="108"/>
      <c r="F366" s="127"/>
      <c r="G366" s="128"/>
      <c r="H366" s="44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51"/>
      <c r="P366" s="451"/>
      <c r="Q366" s="451"/>
      <c r="R366" s="451"/>
      <c r="S366" s="451"/>
      <c r="T366" s="451"/>
      <c r="U366" s="451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46" t="s">
        <v>206</v>
      </c>
      <c r="C367" s="126" t="s">
        <v>186</v>
      </c>
      <c r="D367" s="108">
        <v>5.03</v>
      </c>
      <c r="E367" s="108"/>
      <c r="F367" s="127"/>
      <c r="G367" s="128"/>
      <c r="H367" s="44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51"/>
      <c r="P367" s="451"/>
      <c r="Q367" s="451"/>
      <c r="R367" s="451"/>
      <c r="S367" s="451"/>
      <c r="T367" s="451"/>
      <c r="U367" s="451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46" t="s">
        <v>206</v>
      </c>
      <c r="C368" s="126" t="s">
        <v>203</v>
      </c>
      <c r="D368" s="108">
        <v>5.03</v>
      </c>
      <c r="E368" s="108"/>
      <c r="F368" s="127"/>
      <c r="G368" s="128"/>
      <c r="H368" s="44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51"/>
      <c r="P368" s="451"/>
      <c r="Q368" s="451"/>
      <c r="R368" s="451"/>
      <c r="S368" s="451"/>
      <c r="T368" s="451"/>
      <c r="U368" s="451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46" t="s">
        <v>206</v>
      </c>
      <c r="C369" s="126" t="s">
        <v>207</v>
      </c>
      <c r="D369" s="108">
        <v>5.03</v>
      </c>
      <c r="E369" s="108"/>
      <c r="F369" s="127"/>
      <c r="G369" s="128"/>
      <c r="H369" s="44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51"/>
      <c r="P369" s="451"/>
      <c r="Q369" s="451"/>
      <c r="R369" s="451"/>
      <c r="S369" s="451"/>
      <c r="T369" s="451"/>
      <c r="U369" s="451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46" t="s">
        <v>414</v>
      </c>
      <c r="C370" s="187" t="s">
        <v>415</v>
      </c>
      <c r="D370" s="108"/>
      <c r="E370" s="108"/>
      <c r="F370" s="127"/>
      <c r="G370" s="128"/>
      <c r="H370" s="44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51"/>
      <c r="P370" s="451"/>
      <c r="Q370" s="451"/>
      <c r="R370" s="451"/>
      <c r="S370" s="451"/>
      <c r="T370" s="451"/>
      <c r="U370" s="45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46" t="s">
        <v>414</v>
      </c>
      <c r="C371" s="187" t="s">
        <v>416</v>
      </c>
      <c r="D371" s="108"/>
      <c r="E371" s="108"/>
      <c r="F371" s="127"/>
      <c r="G371" s="128"/>
      <c r="H371" s="44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51"/>
      <c r="P371" s="451"/>
      <c r="Q371" s="451"/>
      <c r="R371" s="451"/>
      <c r="S371" s="451"/>
      <c r="T371" s="451"/>
      <c r="U371" s="451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46" t="s">
        <v>414</v>
      </c>
      <c r="C372" s="187" t="s">
        <v>61</v>
      </c>
      <c r="D372" s="108"/>
      <c r="E372" s="108"/>
      <c r="F372" s="127"/>
      <c r="G372" s="128"/>
      <c r="H372" s="44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51"/>
      <c r="P372" s="451"/>
      <c r="Q372" s="451"/>
      <c r="R372" s="451"/>
      <c r="S372" s="451"/>
      <c r="T372" s="451"/>
      <c r="U372" s="451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46" t="s">
        <v>208</v>
      </c>
      <c r="C373" s="126" t="s">
        <v>179</v>
      </c>
      <c r="D373" s="108">
        <v>5.08</v>
      </c>
      <c r="E373" s="108"/>
      <c r="F373" s="127"/>
      <c r="G373" s="128"/>
      <c r="H373" s="44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51"/>
      <c r="P373" s="451"/>
      <c r="Q373" s="451"/>
      <c r="R373" s="451"/>
      <c r="S373" s="451"/>
      <c r="T373" s="451"/>
      <c r="U373" s="451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46" t="s">
        <v>208</v>
      </c>
      <c r="C374" s="126" t="s">
        <v>204</v>
      </c>
      <c r="D374" s="108">
        <v>5.08</v>
      </c>
      <c r="E374" s="108"/>
      <c r="F374" s="127"/>
      <c r="G374" s="128"/>
      <c r="H374" s="44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51"/>
      <c r="P374" s="451"/>
      <c r="Q374" s="451"/>
      <c r="R374" s="451"/>
      <c r="S374" s="451"/>
      <c r="T374" s="451"/>
      <c r="U374" s="451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46" t="s">
        <v>208</v>
      </c>
      <c r="C375" s="126" t="s">
        <v>205</v>
      </c>
      <c r="D375" s="108">
        <v>5.08</v>
      </c>
      <c r="E375" s="108"/>
      <c r="F375" s="127"/>
      <c r="G375" s="128"/>
      <c r="H375" s="44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51"/>
      <c r="P375" s="451"/>
      <c r="Q375" s="451"/>
      <c r="R375" s="451"/>
      <c r="S375" s="451"/>
      <c r="T375" s="451"/>
      <c r="U375" s="451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46" t="s">
        <v>208</v>
      </c>
      <c r="C376" s="126" t="s">
        <v>186</v>
      </c>
      <c r="D376" s="108">
        <v>5.08</v>
      </c>
      <c r="E376" s="108"/>
      <c r="F376" s="127"/>
      <c r="G376" s="128"/>
      <c r="H376" s="44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51"/>
      <c r="P376" s="451"/>
      <c r="Q376" s="451"/>
      <c r="R376" s="451"/>
      <c r="S376" s="451"/>
      <c r="T376" s="451"/>
      <c r="U376" s="451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46" t="s">
        <v>208</v>
      </c>
      <c r="C377" s="126" t="s">
        <v>203</v>
      </c>
      <c r="D377" s="108">
        <v>5.08</v>
      </c>
      <c r="E377" s="108"/>
      <c r="F377" s="127"/>
      <c r="G377" s="128"/>
      <c r="H377" s="44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51"/>
      <c r="P377" s="451"/>
      <c r="Q377" s="451"/>
      <c r="R377" s="451"/>
      <c r="S377" s="451"/>
      <c r="T377" s="451"/>
      <c r="U377" s="451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46" t="s">
        <v>208</v>
      </c>
      <c r="C378" s="126" t="s">
        <v>199</v>
      </c>
      <c r="D378" s="108">
        <v>5.08</v>
      </c>
      <c r="E378" s="108"/>
      <c r="F378" s="127"/>
      <c r="G378" s="128"/>
      <c r="H378" s="44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55"/>
      <c r="P378" s="455"/>
      <c r="Q378" s="455"/>
      <c r="R378" s="455"/>
      <c r="S378" s="455"/>
      <c r="T378" s="455"/>
      <c r="U378" s="45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46" t="s">
        <v>208</v>
      </c>
      <c r="C379" s="126" t="s">
        <v>187</v>
      </c>
      <c r="D379" s="108">
        <v>5.08</v>
      </c>
      <c r="E379" s="108"/>
      <c r="F379" s="127"/>
      <c r="G379" s="128"/>
      <c r="H379" s="44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51"/>
      <c r="P379" s="451"/>
      <c r="Q379" s="451"/>
      <c r="R379" s="451"/>
      <c r="S379" s="451"/>
      <c r="T379" s="451"/>
      <c r="U379" s="45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46" t="s">
        <v>208</v>
      </c>
      <c r="C380" s="126" t="s">
        <v>207</v>
      </c>
      <c r="D380" s="108">
        <v>5.08</v>
      </c>
      <c r="E380" s="108"/>
      <c r="F380" s="127"/>
      <c r="G380" s="128"/>
      <c r="H380" s="44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55"/>
      <c r="P380" s="455"/>
      <c r="Q380" s="455"/>
      <c r="R380" s="455"/>
      <c r="S380" s="455"/>
      <c r="T380" s="455"/>
      <c r="U380" s="45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46" t="s">
        <v>209</v>
      </c>
      <c r="C381" s="126" t="s">
        <v>194</v>
      </c>
      <c r="D381" s="108">
        <v>5.03</v>
      </c>
      <c r="E381" s="108"/>
      <c r="F381" s="127"/>
      <c r="G381" s="128"/>
      <c r="H381" s="44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51"/>
      <c r="P381" s="451"/>
      <c r="Q381" s="451"/>
      <c r="R381" s="451"/>
      <c r="S381" s="451"/>
      <c r="T381" s="451"/>
      <c r="U381" s="45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46" t="s">
        <v>209</v>
      </c>
      <c r="C382" s="126" t="s">
        <v>179</v>
      </c>
      <c r="D382" s="108">
        <v>5.03</v>
      </c>
      <c r="E382" s="108"/>
      <c r="F382" s="127"/>
      <c r="G382" s="128"/>
      <c r="H382" s="44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51"/>
      <c r="P382" s="451"/>
      <c r="Q382" s="451"/>
      <c r="R382" s="451"/>
      <c r="S382" s="451"/>
      <c r="T382" s="451"/>
      <c r="U382" s="45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46" t="s">
        <v>209</v>
      </c>
      <c r="C383" s="126" t="s">
        <v>195</v>
      </c>
      <c r="D383" s="108">
        <v>5.03</v>
      </c>
      <c r="E383" s="108"/>
      <c r="F383" s="127"/>
      <c r="G383" s="128"/>
      <c r="H383" s="44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51"/>
      <c r="P383" s="451"/>
      <c r="Q383" s="451"/>
      <c r="R383" s="451"/>
      <c r="S383" s="451"/>
      <c r="T383" s="451"/>
      <c r="U383" s="45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46" t="s">
        <v>209</v>
      </c>
      <c r="C384" s="126" t="s">
        <v>204</v>
      </c>
      <c r="D384" s="108">
        <v>5.03</v>
      </c>
      <c r="E384" s="108"/>
      <c r="F384" s="127"/>
      <c r="G384" s="128"/>
      <c r="H384" s="44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51"/>
      <c r="P384" s="451"/>
      <c r="Q384" s="451"/>
      <c r="R384" s="451"/>
      <c r="S384" s="451"/>
      <c r="T384" s="451"/>
      <c r="U384" s="45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46" t="s">
        <v>382</v>
      </c>
      <c r="C385" s="187" t="s">
        <v>383</v>
      </c>
      <c r="D385" s="108">
        <v>5.03</v>
      </c>
      <c r="E385" s="108"/>
      <c r="F385" s="127"/>
      <c r="G385" s="128"/>
      <c r="H385" s="44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51"/>
      <c r="P385" s="451"/>
      <c r="Q385" s="451"/>
      <c r="R385" s="451"/>
      <c r="S385" s="451"/>
      <c r="T385" s="451"/>
      <c r="U385" s="451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46" t="s">
        <v>382</v>
      </c>
      <c r="C386" s="187" t="s">
        <v>384</v>
      </c>
      <c r="D386" s="108">
        <v>5.03</v>
      </c>
      <c r="E386" s="108"/>
      <c r="F386" s="127"/>
      <c r="G386" s="128"/>
      <c r="H386" s="44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51"/>
      <c r="P386" s="451"/>
      <c r="Q386" s="451"/>
      <c r="R386" s="451"/>
      <c r="S386" s="451"/>
      <c r="T386" s="451"/>
      <c r="U386" s="451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46" t="s">
        <v>382</v>
      </c>
      <c r="C387" s="187" t="s">
        <v>389</v>
      </c>
      <c r="D387" s="108">
        <v>5.03</v>
      </c>
      <c r="E387" s="108"/>
      <c r="F387" s="127"/>
      <c r="G387" s="128"/>
      <c r="H387" s="44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51"/>
      <c r="P387" s="451"/>
      <c r="Q387" s="451"/>
      <c r="R387" s="451"/>
      <c r="S387" s="451"/>
      <c r="T387" s="451"/>
      <c r="U387" s="451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46" t="s">
        <v>382</v>
      </c>
      <c r="C388" s="187" t="s">
        <v>391</v>
      </c>
      <c r="D388" s="108">
        <v>5.03</v>
      </c>
      <c r="E388" s="108"/>
      <c r="F388" s="127"/>
      <c r="G388" s="128"/>
      <c r="H388" s="44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51"/>
      <c r="P388" s="451"/>
      <c r="Q388" s="451"/>
      <c r="R388" s="451"/>
      <c r="S388" s="451"/>
      <c r="T388" s="451"/>
      <c r="U388" s="451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46" t="s">
        <v>418</v>
      </c>
      <c r="C389" s="187" t="s">
        <v>364</v>
      </c>
      <c r="D389" s="108">
        <v>5.03</v>
      </c>
      <c r="E389" s="108"/>
      <c r="F389" s="127"/>
      <c r="G389" s="128"/>
      <c r="H389" s="44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51"/>
      <c r="P389" s="451"/>
      <c r="Q389" s="451"/>
      <c r="R389" s="451"/>
      <c r="S389" s="451"/>
      <c r="T389" s="451"/>
      <c r="U389" s="45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46" t="s">
        <v>418</v>
      </c>
      <c r="C390" s="187" t="s">
        <v>365</v>
      </c>
      <c r="D390" s="108">
        <v>5.03</v>
      </c>
      <c r="E390" s="108"/>
      <c r="F390" s="127"/>
      <c r="G390" s="128"/>
      <c r="H390" s="44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51"/>
      <c r="P390" s="451"/>
      <c r="Q390" s="451"/>
      <c r="R390" s="451"/>
      <c r="S390" s="451"/>
      <c r="T390" s="451"/>
      <c r="U390" s="45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46" t="s">
        <v>418</v>
      </c>
      <c r="C391" s="187" t="s">
        <v>366</v>
      </c>
      <c r="D391" s="108">
        <v>5.03</v>
      </c>
      <c r="E391" s="108"/>
      <c r="F391" s="127"/>
      <c r="G391" s="128"/>
      <c r="H391" s="44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51"/>
      <c r="P391" s="451"/>
      <c r="Q391" s="451"/>
      <c r="R391" s="451"/>
      <c r="S391" s="451"/>
      <c r="T391" s="451"/>
      <c r="U391" s="45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46" t="s">
        <v>418</v>
      </c>
      <c r="C392" s="187" t="s">
        <v>367</v>
      </c>
      <c r="D392" s="108">
        <v>5.03</v>
      </c>
      <c r="E392" s="108"/>
      <c r="F392" s="127"/>
      <c r="G392" s="128"/>
      <c r="H392" s="44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51"/>
      <c r="P392" s="451"/>
      <c r="Q392" s="451"/>
      <c r="R392" s="451"/>
      <c r="S392" s="451"/>
      <c r="T392" s="451"/>
      <c r="U392" s="45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4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55"/>
      <c r="P393" s="455"/>
      <c r="Q393" s="455"/>
      <c r="R393" s="455"/>
      <c r="S393" s="455"/>
      <c r="T393" s="455"/>
      <c r="U393" s="455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4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55"/>
      <c r="P394" s="455"/>
      <c r="Q394" s="455"/>
      <c r="R394" s="455"/>
      <c r="S394" s="455"/>
      <c r="T394" s="455"/>
      <c r="U394" s="455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4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55"/>
      <c r="P395" s="455"/>
      <c r="Q395" s="455"/>
      <c r="R395" s="455"/>
      <c r="S395" s="455"/>
      <c r="T395" s="455"/>
      <c r="U395" s="455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4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55"/>
      <c r="P396" s="455"/>
      <c r="Q396" s="455"/>
      <c r="R396" s="455"/>
      <c r="S396" s="455"/>
      <c r="T396" s="455"/>
      <c r="U396" s="455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4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55"/>
      <c r="P397" s="455"/>
      <c r="Q397" s="455"/>
      <c r="R397" s="455"/>
      <c r="S397" s="455"/>
      <c r="T397" s="455"/>
      <c r="U397" s="455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4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55"/>
      <c r="P398" s="455"/>
      <c r="Q398" s="455"/>
      <c r="R398" s="455"/>
      <c r="S398" s="455"/>
      <c r="T398" s="455"/>
      <c r="U398" s="45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4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55"/>
      <c r="P399" s="455"/>
      <c r="Q399" s="455"/>
      <c r="R399" s="455"/>
      <c r="S399" s="455"/>
      <c r="T399" s="455"/>
      <c r="U399" s="45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4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5"/>
      <c r="P400" s="455"/>
      <c r="Q400" s="455"/>
      <c r="R400" s="455"/>
      <c r="S400" s="455"/>
      <c r="T400" s="455"/>
      <c r="U400" s="45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4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5"/>
      <c r="P401" s="455"/>
      <c r="Q401" s="455"/>
      <c r="R401" s="455"/>
      <c r="S401" s="455"/>
      <c r="T401" s="455"/>
      <c r="U401" s="45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4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5"/>
      <c r="P402" s="455"/>
      <c r="Q402" s="455"/>
      <c r="R402" s="455"/>
      <c r="S402" s="455"/>
      <c r="T402" s="455"/>
      <c r="U402" s="45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430</v>
      </c>
      <c r="C403" s="187" t="s">
        <v>432</v>
      </c>
      <c r="D403" s="108">
        <v>50.3</v>
      </c>
      <c r="E403" s="108"/>
      <c r="F403" s="127"/>
      <c r="G403" s="128"/>
      <c r="H403" s="44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55"/>
      <c r="P403" s="455"/>
      <c r="Q403" s="455"/>
      <c r="R403" s="455"/>
      <c r="S403" s="455"/>
      <c r="T403" s="455"/>
      <c r="U403" s="455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4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55"/>
      <c r="P404" s="455"/>
      <c r="Q404" s="455"/>
      <c r="R404" s="455"/>
      <c r="S404" s="455"/>
      <c r="T404" s="455"/>
      <c r="U404" s="455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4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55"/>
      <c r="P405" s="455"/>
      <c r="Q405" s="455"/>
      <c r="R405" s="455"/>
      <c r="S405" s="455"/>
      <c r="T405" s="455"/>
      <c r="U405" s="455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4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55"/>
      <c r="P406" s="455"/>
      <c r="Q406" s="455"/>
      <c r="R406" s="455"/>
      <c r="S406" s="455"/>
      <c r="T406" s="455"/>
      <c r="U406" s="455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47">
        <f t="shared" si="171"/>
        <v>0</v>
      </c>
      <c r="I407" s="129"/>
      <c r="J407" s="130"/>
      <c r="K407" s="131"/>
      <c r="L407" s="129"/>
      <c r="M407" s="109"/>
      <c r="N407" s="130"/>
      <c r="O407" s="455"/>
      <c r="P407" s="455"/>
      <c r="Q407" s="455"/>
      <c r="R407" s="455"/>
      <c r="S407" s="455"/>
      <c r="T407" s="455"/>
      <c r="U407" s="45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4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55"/>
      <c r="P408" s="455"/>
      <c r="Q408" s="455"/>
      <c r="R408" s="455"/>
      <c r="S408" s="455"/>
      <c r="T408" s="455"/>
      <c r="U408" s="455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4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55"/>
      <c r="P409" s="455"/>
      <c r="Q409" s="455"/>
      <c r="R409" s="455"/>
      <c r="S409" s="455"/>
      <c r="T409" s="455"/>
      <c r="U409" s="455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4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55"/>
      <c r="P410" s="455"/>
      <c r="Q410" s="455"/>
      <c r="R410" s="455"/>
      <c r="S410" s="455"/>
      <c r="T410" s="455"/>
      <c r="U410" s="455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4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55"/>
      <c r="P411" s="455"/>
      <c r="Q411" s="455"/>
      <c r="R411" s="455"/>
      <c r="S411" s="455"/>
      <c r="T411" s="455"/>
      <c r="U411" s="455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4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55"/>
      <c r="P412" s="455"/>
      <c r="Q412" s="455"/>
      <c r="R412" s="455"/>
      <c r="S412" s="455"/>
      <c r="T412" s="455"/>
      <c r="U412" s="455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4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55"/>
      <c r="P413" s="455"/>
      <c r="Q413" s="455"/>
      <c r="R413" s="455"/>
      <c r="S413" s="455"/>
      <c r="T413" s="455"/>
      <c r="U413" s="45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4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55"/>
      <c r="P414" s="455"/>
      <c r="Q414" s="455"/>
      <c r="R414" s="455"/>
      <c r="S414" s="455"/>
      <c r="T414" s="455"/>
      <c r="U414" s="455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4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55"/>
      <c r="P415" s="455"/>
      <c r="Q415" s="455"/>
      <c r="R415" s="455"/>
      <c r="S415" s="455"/>
      <c r="T415" s="455"/>
      <c r="U415" s="455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4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55"/>
      <c r="P416" s="455"/>
      <c r="Q416" s="455"/>
      <c r="R416" s="455"/>
      <c r="S416" s="455"/>
      <c r="T416" s="455"/>
      <c r="U416" s="45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4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55"/>
      <c r="P417" s="455"/>
      <c r="Q417" s="455"/>
      <c r="R417" s="455"/>
      <c r="S417" s="455"/>
      <c r="T417" s="455"/>
      <c r="U417" s="45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4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55"/>
      <c r="P418" s="455"/>
      <c r="Q418" s="455"/>
      <c r="R418" s="455"/>
      <c r="S418" s="455"/>
      <c r="T418" s="455"/>
      <c r="U418" s="45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4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55"/>
      <c r="P419" s="455"/>
      <c r="Q419" s="455"/>
      <c r="R419" s="455"/>
      <c r="S419" s="455"/>
      <c r="T419" s="455"/>
      <c r="U419" s="45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4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5"/>
      <c r="P420" s="455"/>
      <c r="Q420" s="455"/>
      <c r="R420" s="455"/>
      <c r="S420" s="455"/>
      <c r="T420" s="455"/>
      <c r="U420" s="45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4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5"/>
      <c r="P421" s="455"/>
      <c r="Q421" s="455"/>
      <c r="R421" s="455"/>
      <c r="S421" s="455"/>
      <c r="T421" s="455"/>
      <c r="U421" s="45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04" t="s">
        <v>216</v>
      </c>
      <c r="B422" s="504"/>
      <c r="C422" s="456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46" t="s">
        <v>217</v>
      </c>
      <c r="C423" s="126" t="s">
        <v>179</v>
      </c>
      <c r="D423" s="108">
        <v>5.03</v>
      </c>
      <c r="E423" s="108"/>
      <c r="F423" s="127"/>
      <c r="G423" s="128"/>
      <c r="H423" s="447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55"/>
      <c r="P423" s="455"/>
      <c r="Q423" s="455"/>
      <c r="R423" s="455"/>
      <c r="S423" s="455"/>
      <c r="T423" s="455"/>
      <c r="U423" s="455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446" t="s">
        <v>217</v>
      </c>
      <c r="C424" s="126" t="s">
        <v>186</v>
      </c>
      <c r="D424" s="108">
        <v>5.03</v>
      </c>
      <c r="E424" s="108"/>
      <c r="F424" s="127">
        <v>42714</v>
      </c>
      <c r="G424" s="128">
        <f>62+78+72*2+48+76*2+72*2</f>
        <v>628</v>
      </c>
      <c r="H424" s="447">
        <f t="shared" si="196"/>
        <v>3158.84</v>
      </c>
      <c r="I424" s="129">
        <f>7*2+9*2+5.5*2+7+5.5*2</f>
        <v>61</v>
      </c>
      <c r="J424" s="130">
        <f t="array" ref="J424">IF(ISERROR(G424/I424),"",G424/I424)</f>
        <v>10.295081967213115</v>
      </c>
      <c r="K424" s="131">
        <f t="array" ref="K424">IF(ISERROR(G424/L424),"",G424/L424)</f>
        <v>71.36363636363636</v>
      </c>
      <c r="L424" s="129">
        <v>8.8000000000000007</v>
      </c>
      <c r="M424" s="109">
        <f t="shared" si="197"/>
        <v>-10.36363636363636</v>
      </c>
      <c r="N424" s="130">
        <f t="shared" si="198"/>
        <v>0</v>
      </c>
      <c r="O424" s="455"/>
      <c r="P424" s="455"/>
      <c r="Q424" s="455"/>
      <c r="R424" s="455"/>
      <c r="S424" s="455"/>
      <c r="T424" s="455"/>
      <c r="U424" s="455"/>
      <c r="V424" s="132">
        <f t="shared" si="199"/>
        <v>0</v>
      </c>
      <c r="W424" s="133">
        <f t="shared" si="195"/>
        <v>0</v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46" t="s">
        <v>217</v>
      </c>
      <c r="C425" s="126" t="s">
        <v>204</v>
      </c>
      <c r="D425" s="108">
        <v>5.03</v>
      </c>
      <c r="E425" s="108"/>
      <c r="F425" s="127"/>
      <c r="G425" s="128"/>
      <c r="H425" s="44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55"/>
      <c r="P425" s="455"/>
      <c r="Q425" s="455"/>
      <c r="R425" s="455"/>
      <c r="S425" s="455"/>
      <c r="T425" s="455"/>
      <c r="U425" s="455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447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455"/>
      <c r="P426" s="455"/>
      <c r="Q426" s="455"/>
      <c r="R426" s="455"/>
      <c r="S426" s="455"/>
      <c r="T426" s="455"/>
      <c r="U426" s="455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47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455"/>
      <c r="P427" s="455"/>
      <c r="Q427" s="455"/>
      <c r="R427" s="455"/>
      <c r="S427" s="455"/>
      <c r="T427" s="455"/>
      <c r="U427" s="455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44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455"/>
      <c r="P428" s="455"/>
      <c r="Q428" s="455"/>
      <c r="R428" s="455"/>
      <c r="S428" s="455"/>
      <c r="T428" s="455"/>
      <c r="U428" s="455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4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55"/>
      <c r="P429" s="455"/>
      <c r="Q429" s="455"/>
      <c r="R429" s="455"/>
      <c r="S429" s="455"/>
      <c r="T429" s="455"/>
      <c r="U429" s="455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4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5"/>
      <c r="P430" s="455"/>
      <c r="Q430" s="455"/>
      <c r="R430" s="455"/>
      <c r="S430" s="455"/>
      <c r="T430" s="455"/>
      <c r="U430" s="455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4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55"/>
      <c r="P431" s="455"/>
      <c r="Q431" s="455"/>
      <c r="R431" s="455"/>
      <c r="S431" s="455"/>
      <c r="T431" s="455"/>
      <c r="U431" s="455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4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55"/>
      <c r="P432" s="455"/>
      <c r="Q432" s="455"/>
      <c r="R432" s="455"/>
      <c r="S432" s="455"/>
      <c r="T432" s="455"/>
      <c r="U432" s="455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4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55"/>
      <c r="P433" s="455"/>
      <c r="Q433" s="455"/>
      <c r="R433" s="455"/>
      <c r="S433" s="455"/>
      <c r="T433" s="455"/>
      <c r="U433" s="455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4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55"/>
      <c r="P434" s="455"/>
      <c r="Q434" s="455"/>
      <c r="R434" s="455"/>
      <c r="S434" s="455"/>
      <c r="T434" s="455"/>
      <c r="U434" s="455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4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55"/>
      <c r="P435" s="455"/>
      <c r="Q435" s="455"/>
      <c r="R435" s="455"/>
      <c r="S435" s="455"/>
      <c r="T435" s="455"/>
      <c r="U435" s="455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4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55"/>
      <c r="P436" s="455"/>
      <c r="Q436" s="455"/>
      <c r="R436" s="455"/>
      <c r="S436" s="455"/>
      <c r="T436" s="455"/>
      <c r="U436" s="455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4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55"/>
      <c r="P437" s="455"/>
      <c r="Q437" s="455"/>
      <c r="R437" s="455"/>
      <c r="S437" s="455"/>
      <c r="T437" s="455"/>
      <c r="U437" s="455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4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55"/>
      <c r="P438" s="455"/>
      <c r="Q438" s="455"/>
      <c r="R438" s="455"/>
      <c r="S438" s="455"/>
      <c r="T438" s="455"/>
      <c r="U438" s="455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46" t="s">
        <v>222</v>
      </c>
      <c r="C439" s="126" t="s">
        <v>181</v>
      </c>
      <c r="D439" s="108">
        <v>9.36</v>
      </c>
      <c r="E439" s="108"/>
      <c r="F439" s="127"/>
      <c r="G439" s="128"/>
      <c r="H439" s="44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55"/>
      <c r="P439" s="455"/>
      <c r="Q439" s="455"/>
      <c r="R439" s="455"/>
      <c r="S439" s="455"/>
      <c r="T439" s="455"/>
      <c r="U439" s="455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46" t="s">
        <v>222</v>
      </c>
      <c r="C440" s="126" t="s">
        <v>179</v>
      </c>
      <c r="D440" s="108">
        <v>9.36</v>
      </c>
      <c r="E440" s="108"/>
      <c r="F440" s="127"/>
      <c r="G440" s="128"/>
      <c r="H440" s="44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55"/>
      <c r="P440" s="455"/>
      <c r="Q440" s="455"/>
      <c r="R440" s="455"/>
      <c r="S440" s="455"/>
      <c r="T440" s="455"/>
      <c r="U440" s="455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46" t="s">
        <v>222</v>
      </c>
      <c r="C441" s="126" t="s">
        <v>221</v>
      </c>
      <c r="D441" s="108">
        <v>9.36</v>
      </c>
      <c r="E441" s="108"/>
      <c r="F441" s="127"/>
      <c r="G441" s="128"/>
      <c r="H441" s="44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55"/>
      <c r="P441" s="455"/>
      <c r="Q441" s="455"/>
      <c r="R441" s="455"/>
      <c r="S441" s="455"/>
      <c r="T441" s="455"/>
      <c r="U441" s="455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46" t="s">
        <v>222</v>
      </c>
      <c r="C442" s="126" t="s">
        <v>186</v>
      </c>
      <c r="D442" s="108">
        <v>9.36</v>
      </c>
      <c r="E442" s="108"/>
      <c r="F442" s="127"/>
      <c r="G442" s="128"/>
      <c r="H442" s="44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55"/>
      <c r="P442" s="455"/>
      <c r="Q442" s="455"/>
      <c r="R442" s="455"/>
      <c r="S442" s="455"/>
      <c r="T442" s="455"/>
      <c r="U442" s="455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46" t="s">
        <v>393</v>
      </c>
      <c r="C443" s="187" t="s">
        <v>395</v>
      </c>
      <c r="D443" s="108">
        <v>5</v>
      </c>
      <c r="E443" s="108"/>
      <c r="F443" s="127"/>
      <c r="G443" s="128"/>
      <c r="H443" s="44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55"/>
      <c r="P443" s="455"/>
      <c r="Q443" s="455"/>
      <c r="R443" s="455"/>
      <c r="S443" s="455"/>
      <c r="T443" s="455"/>
      <c r="U443" s="455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46" t="s">
        <v>393</v>
      </c>
      <c r="C444" s="187" t="s">
        <v>402</v>
      </c>
      <c r="D444" s="108">
        <v>5</v>
      </c>
      <c r="E444" s="108"/>
      <c r="F444" s="127"/>
      <c r="G444" s="128"/>
      <c r="H444" s="44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55"/>
      <c r="P444" s="455"/>
      <c r="Q444" s="455"/>
      <c r="R444" s="455"/>
      <c r="S444" s="455"/>
      <c r="T444" s="455"/>
      <c r="U444" s="455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46" t="s">
        <v>404</v>
      </c>
      <c r="C445" s="187" t="s">
        <v>405</v>
      </c>
      <c r="D445" s="108">
        <v>5</v>
      </c>
      <c r="E445" s="108"/>
      <c r="F445" s="127"/>
      <c r="G445" s="128"/>
      <c r="H445" s="44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55"/>
      <c r="P445" s="455"/>
      <c r="Q445" s="455"/>
      <c r="R445" s="455"/>
      <c r="S445" s="455"/>
      <c r="T445" s="455"/>
      <c r="U445" s="455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46" t="s">
        <v>342</v>
      </c>
      <c r="C446" s="187" t="s">
        <v>372</v>
      </c>
      <c r="D446" s="108">
        <v>5</v>
      </c>
      <c r="E446" s="108"/>
      <c r="F446" s="127"/>
      <c r="G446" s="128"/>
      <c r="H446" s="44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55"/>
      <c r="P446" s="455"/>
      <c r="Q446" s="455"/>
      <c r="R446" s="455"/>
      <c r="S446" s="455"/>
      <c r="T446" s="455"/>
      <c r="U446" s="455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46" t="s">
        <v>343</v>
      </c>
      <c r="C447" s="126" t="s">
        <v>345</v>
      </c>
      <c r="D447" s="108">
        <v>5</v>
      </c>
      <c r="E447" s="108"/>
      <c r="F447" s="127"/>
      <c r="G447" s="128"/>
      <c r="H447" s="44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5"/>
      <c r="P447" s="455"/>
      <c r="Q447" s="455"/>
      <c r="R447" s="455"/>
      <c r="S447" s="455"/>
      <c r="T447" s="455"/>
      <c r="U447" s="45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46" t="s">
        <v>343</v>
      </c>
      <c r="C448" s="126" t="s">
        <v>347</v>
      </c>
      <c r="D448" s="108">
        <v>5</v>
      </c>
      <c r="E448" s="108"/>
      <c r="F448" s="127"/>
      <c r="G448" s="128"/>
      <c r="H448" s="44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5"/>
      <c r="P448" s="455"/>
      <c r="Q448" s="455"/>
      <c r="R448" s="455"/>
      <c r="S448" s="455"/>
      <c r="T448" s="455"/>
      <c r="U448" s="45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4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55"/>
      <c r="P449" s="455"/>
      <c r="Q449" s="455"/>
      <c r="R449" s="455"/>
      <c r="S449" s="455"/>
      <c r="T449" s="455"/>
      <c r="U449" s="455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4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55"/>
      <c r="P450" s="455"/>
      <c r="Q450" s="455"/>
      <c r="R450" s="455"/>
      <c r="S450" s="455"/>
      <c r="T450" s="455"/>
      <c r="U450" s="455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44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55"/>
      <c r="P451" s="455"/>
      <c r="Q451" s="455"/>
      <c r="R451" s="455"/>
      <c r="S451" s="455"/>
      <c r="T451" s="455"/>
      <c r="U451" s="45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4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55"/>
      <c r="P452" s="455"/>
      <c r="Q452" s="455"/>
      <c r="R452" s="455"/>
      <c r="S452" s="455"/>
      <c r="T452" s="455"/>
      <c r="U452" s="45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4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55"/>
      <c r="P453" s="455"/>
      <c r="Q453" s="455"/>
      <c r="R453" s="455"/>
      <c r="S453" s="455"/>
      <c r="T453" s="455"/>
      <c r="U453" s="45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4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55"/>
      <c r="P454" s="455"/>
      <c r="Q454" s="455"/>
      <c r="R454" s="455"/>
      <c r="S454" s="455"/>
      <c r="T454" s="455"/>
      <c r="U454" s="455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4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55"/>
      <c r="P455" s="455"/>
      <c r="Q455" s="455"/>
      <c r="R455" s="455"/>
      <c r="S455" s="455"/>
      <c r="T455" s="455"/>
      <c r="U455" s="455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47">
        <f t="shared" si="196"/>
        <v>0</v>
      </c>
      <c r="I456" s="129"/>
      <c r="J456" s="130" t="str">
        <f t="array" ref="J456">IF(ISERROR(G456/I456),"",G456/I456)</f>
        <v/>
      </c>
      <c r="K456" s="44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55"/>
      <c r="P456" s="455"/>
      <c r="Q456" s="455"/>
      <c r="R456" s="455"/>
      <c r="S456" s="455"/>
      <c r="T456" s="455"/>
      <c r="U456" s="455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496" t="s">
        <v>224</v>
      </c>
      <c r="B457" s="497"/>
      <c r="C457" s="456" t="s">
        <v>202</v>
      </c>
      <c r="D457" s="143"/>
      <c r="E457" s="143"/>
      <c r="F457" s="144"/>
      <c r="G457" s="145">
        <f>SUM(G423:G456)</f>
        <v>628</v>
      </c>
      <c r="H457" s="146">
        <f>SUM(H423:H456)</f>
        <v>3158.84</v>
      </c>
      <c r="I457" s="146">
        <f>SUM(I423:I456)</f>
        <v>61</v>
      </c>
      <c r="J457" s="130">
        <f t="array" ref="J457">IF(ISERROR(G457/I457),"",G457/I457)</f>
        <v>10.295081967213115</v>
      </c>
      <c r="K457" s="146">
        <f>SUM(K423:K456)</f>
        <v>71.36363636363636</v>
      </c>
      <c r="L457" s="147"/>
      <c r="M457" s="150">
        <f t="shared" ref="M457:V457" si="210">SUM(M423:M456)</f>
        <v>-10.36363636363636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4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55"/>
      <c r="P458" s="455"/>
      <c r="Q458" s="455"/>
      <c r="R458" s="455"/>
      <c r="S458" s="455"/>
      <c r="T458" s="455"/>
      <c r="U458" s="455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4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55"/>
      <c r="P459" s="455"/>
      <c r="Q459" s="455"/>
      <c r="R459" s="455"/>
      <c r="S459" s="455"/>
      <c r="T459" s="455"/>
      <c r="U459" s="455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4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55"/>
      <c r="P460" s="455"/>
      <c r="Q460" s="455"/>
      <c r="R460" s="455"/>
      <c r="S460" s="455"/>
      <c r="T460" s="455"/>
      <c r="U460" s="455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4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55"/>
      <c r="P461" s="455"/>
      <c r="Q461" s="455"/>
      <c r="R461" s="455"/>
      <c r="S461" s="455"/>
      <c r="T461" s="455"/>
      <c r="U461" s="455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52" t="s">
        <v>203</v>
      </c>
      <c r="D462" s="108">
        <v>5.03</v>
      </c>
      <c r="E462" s="108"/>
      <c r="F462" s="127"/>
      <c r="G462" s="128"/>
      <c r="H462" s="44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55"/>
      <c r="P462" s="455"/>
      <c r="Q462" s="455"/>
      <c r="R462" s="455"/>
      <c r="S462" s="455"/>
      <c r="T462" s="455"/>
      <c r="U462" s="455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4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55"/>
      <c r="P463" s="455"/>
      <c r="Q463" s="455"/>
      <c r="R463" s="455"/>
      <c r="S463" s="455"/>
      <c r="T463" s="455"/>
      <c r="U463" s="45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4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55"/>
      <c r="P464" s="455"/>
      <c r="Q464" s="455"/>
      <c r="R464" s="455"/>
      <c r="S464" s="455"/>
      <c r="T464" s="455"/>
      <c r="U464" s="45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52" t="s">
        <v>228</v>
      </c>
      <c r="D465" s="108">
        <v>5.03</v>
      </c>
      <c r="E465" s="108"/>
      <c r="F465" s="127"/>
      <c r="G465" s="128"/>
      <c r="H465" s="44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5"/>
      <c r="P465" s="455"/>
      <c r="Q465" s="455"/>
      <c r="R465" s="455"/>
      <c r="S465" s="455"/>
      <c r="T465" s="455"/>
      <c r="U465" s="45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52" t="s">
        <v>212</v>
      </c>
      <c r="D466" s="108">
        <v>5.03</v>
      </c>
      <c r="E466" s="108"/>
      <c r="F466" s="127"/>
      <c r="G466" s="128"/>
      <c r="H466" s="44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55"/>
      <c r="P466" s="455"/>
      <c r="Q466" s="455"/>
      <c r="R466" s="455"/>
      <c r="S466" s="455"/>
      <c r="T466" s="455"/>
      <c r="U466" s="45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52" t="s">
        <v>203</v>
      </c>
      <c r="D467" s="108">
        <v>5.03</v>
      </c>
      <c r="E467" s="108"/>
      <c r="F467" s="127"/>
      <c r="G467" s="128"/>
      <c r="H467" s="44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55"/>
      <c r="P467" s="455"/>
      <c r="Q467" s="455"/>
      <c r="R467" s="455"/>
      <c r="S467" s="455"/>
      <c r="T467" s="455"/>
      <c r="U467" s="45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52" t="s">
        <v>186</v>
      </c>
      <c r="D468" s="108">
        <v>5.03</v>
      </c>
      <c r="E468" s="108"/>
      <c r="F468" s="127"/>
      <c r="G468" s="128"/>
      <c r="H468" s="44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55"/>
      <c r="P468" s="455"/>
      <c r="Q468" s="455"/>
      <c r="R468" s="455"/>
      <c r="S468" s="455"/>
      <c r="T468" s="455"/>
      <c r="U468" s="45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52" t="s">
        <v>228</v>
      </c>
      <c r="D469" s="108">
        <v>5.03</v>
      </c>
      <c r="E469" s="108"/>
      <c r="F469" s="127"/>
      <c r="G469" s="128"/>
      <c r="H469" s="44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55"/>
      <c r="P469" s="455"/>
      <c r="Q469" s="455"/>
      <c r="R469" s="455"/>
      <c r="S469" s="455"/>
      <c r="T469" s="455"/>
      <c r="U469" s="45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52" t="s">
        <v>199</v>
      </c>
      <c r="D470" s="108">
        <v>5.03</v>
      </c>
      <c r="E470" s="108"/>
      <c r="F470" s="127"/>
      <c r="G470" s="128"/>
      <c r="H470" s="44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5"/>
      <c r="P470" s="455"/>
      <c r="Q470" s="455"/>
      <c r="R470" s="455"/>
      <c r="S470" s="455"/>
      <c r="T470" s="455"/>
      <c r="U470" s="45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4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55"/>
      <c r="P471" s="455"/>
      <c r="Q471" s="455"/>
      <c r="R471" s="455"/>
      <c r="S471" s="455"/>
      <c r="T471" s="455"/>
      <c r="U471" s="45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4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55"/>
      <c r="P472" s="455"/>
      <c r="Q472" s="455"/>
      <c r="R472" s="455"/>
      <c r="S472" s="455"/>
      <c r="T472" s="455"/>
      <c r="U472" s="45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96" t="s">
        <v>231</v>
      </c>
      <c r="B473" s="497"/>
      <c r="C473" s="456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4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55"/>
      <c r="P474" s="455"/>
      <c r="Q474" s="455"/>
      <c r="R474" s="455"/>
      <c r="S474" s="455"/>
      <c r="T474" s="455"/>
      <c r="U474" s="455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4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55"/>
      <c r="P475" s="455"/>
      <c r="Q475" s="455"/>
      <c r="R475" s="455"/>
      <c r="S475" s="455"/>
      <c r="T475" s="455"/>
      <c r="U475" s="455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4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55"/>
      <c r="P476" s="455"/>
      <c r="Q476" s="455"/>
      <c r="R476" s="455"/>
      <c r="S476" s="455"/>
      <c r="T476" s="455"/>
      <c r="U476" s="455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4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55"/>
      <c r="P477" s="455"/>
      <c r="Q477" s="455"/>
      <c r="R477" s="455"/>
      <c r="S477" s="455"/>
      <c r="T477" s="455"/>
      <c r="U477" s="455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4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55"/>
      <c r="P478" s="455"/>
      <c r="Q478" s="455"/>
      <c r="R478" s="455"/>
      <c r="S478" s="455"/>
      <c r="T478" s="455"/>
      <c r="U478" s="455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47">
        <f t="shared" si="215"/>
        <v>0</v>
      </c>
      <c r="I479" s="129"/>
      <c r="J479" s="130"/>
      <c r="K479" s="131"/>
      <c r="L479" s="129"/>
      <c r="M479" s="109"/>
      <c r="N479" s="130"/>
      <c r="O479" s="455"/>
      <c r="P479" s="455"/>
      <c r="Q479" s="455"/>
      <c r="R479" s="455"/>
      <c r="S479" s="455"/>
      <c r="T479" s="455"/>
      <c r="U479" s="455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4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55"/>
      <c r="P480" s="455"/>
      <c r="Q480" s="455"/>
      <c r="R480" s="455"/>
      <c r="S480" s="455"/>
      <c r="T480" s="455"/>
      <c r="U480" s="455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96" t="s">
        <v>234</v>
      </c>
      <c r="B481" s="497"/>
      <c r="C481" s="456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53"/>
      <c r="D482" s="108">
        <v>3.65</v>
      </c>
      <c r="E482" s="108"/>
      <c r="F482" s="153"/>
      <c r="G482" s="128"/>
      <c r="H482" s="447">
        <f t="shared" ref="H482:H496" si="223">D482*G482</f>
        <v>0</v>
      </c>
      <c r="I482" s="129"/>
      <c r="J482" s="130" t="str">
        <f t="array" ref="J482">IF(ISERROR(G482/I482),"",G482/I482)</f>
        <v/>
      </c>
      <c r="K482" s="44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55"/>
      <c r="P482" s="455"/>
      <c r="Q482" s="455"/>
      <c r="R482" s="455"/>
      <c r="S482" s="455"/>
      <c r="T482" s="455"/>
      <c r="U482" s="455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53"/>
      <c r="D483" s="108">
        <v>6.58</v>
      </c>
      <c r="E483" s="108"/>
      <c r="F483" s="127"/>
      <c r="G483" s="128"/>
      <c r="H483" s="44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55"/>
      <c r="P483" s="455"/>
      <c r="Q483" s="455"/>
      <c r="R483" s="455"/>
      <c r="S483" s="455"/>
      <c r="T483" s="455"/>
      <c r="U483" s="455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53"/>
      <c r="D484" s="108">
        <v>7.8</v>
      </c>
      <c r="E484" s="108"/>
      <c r="F484" s="127"/>
      <c r="G484" s="128"/>
      <c r="H484" s="44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55"/>
      <c r="P484" s="455"/>
      <c r="Q484" s="455"/>
      <c r="R484" s="455"/>
      <c r="S484" s="455"/>
      <c r="T484" s="455"/>
      <c r="U484" s="455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53"/>
      <c r="D485" s="108">
        <v>4.4000000000000004</v>
      </c>
      <c r="E485" s="108"/>
      <c r="F485" s="127"/>
      <c r="G485" s="128"/>
      <c r="H485" s="44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55"/>
      <c r="P485" s="455"/>
      <c r="Q485" s="455"/>
      <c r="R485" s="455"/>
      <c r="S485" s="455"/>
      <c r="T485" s="455"/>
      <c r="U485" s="455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47">
        <f t="shared" si="223"/>
        <v>0</v>
      </c>
      <c r="I486" s="129"/>
      <c r="J486" s="130"/>
      <c r="K486" s="131"/>
      <c r="L486" s="129"/>
      <c r="M486" s="109"/>
      <c r="N486" s="130"/>
      <c r="O486" s="455"/>
      <c r="P486" s="455"/>
      <c r="Q486" s="455"/>
      <c r="R486" s="455"/>
      <c r="S486" s="455"/>
      <c r="T486" s="455"/>
      <c r="U486" s="45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53"/>
      <c r="D487" s="108"/>
      <c r="E487" s="108"/>
      <c r="F487" s="127"/>
      <c r="G487" s="128"/>
      <c r="H487" s="44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55"/>
      <c r="P487" s="455"/>
      <c r="Q487" s="455"/>
      <c r="R487" s="455"/>
      <c r="S487" s="455"/>
      <c r="T487" s="455"/>
      <c r="U487" s="455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53" t="s">
        <v>239</v>
      </c>
      <c r="C488" s="453" t="s">
        <v>179</v>
      </c>
      <c r="D488" s="108">
        <v>6.04</v>
      </c>
      <c r="E488" s="108"/>
      <c r="F488" s="127"/>
      <c r="G488" s="128"/>
      <c r="H488" s="44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55"/>
      <c r="P488" s="455"/>
      <c r="Q488" s="455"/>
      <c r="R488" s="455"/>
      <c r="S488" s="455"/>
      <c r="T488" s="455"/>
      <c r="U488" s="455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53" t="s">
        <v>239</v>
      </c>
      <c r="C489" s="453" t="s">
        <v>186</v>
      </c>
      <c r="D489" s="108">
        <v>6.04</v>
      </c>
      <c r="E489" s="108"/>
      <c r="F489" s="127"/>
      <c r="G489" s="128"/>
      <c r="H489" s="44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55"/>
      <c r="P489" s="455"/>
      <c r="Q489" s="455"/>
      <c r="R489" s="455"/>
      <c r="S489" s="455"/>
      <c r="T489" s="455"/>
      <c r="U489" s="455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53" t="s">
        <v>443</v>
      </c>
      <c r="C490" s="453" t="s">
        <v>179</v>
      </c>
      <c r="D490" s="108"/>
      <c r="E490" s="108"/>
      <c r="F490" s="127"/>
      <c r="G490" s="128"/>
      <c r="H490" s="447">
        <f t="shared" si="223"/>
        <v>0</v>
      </c>
      <c r="I490" s="129"/>
      <c r="J490" s="130"/>
      <c r="K490" s="131"/>
      <c r="L490" s="129"/>
      <c r="M490" s="109"/>
      <c r="N490" s="130"/>
      <c r="O490" s="455"/>
      <c r="P490" s="455"/>
      <c r="Q490" s="455"/>
      <c r="R490" s="455"/>
      <c r="S490" s="455"/>
      <c r="T490" s="455"/>
      <c r="U490" s="455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53" t="s">
        <v>443</v>
      </c>
      <c r="C491" s="453" t="s">
        <v>186</v>
      </c>
      <c r="D491" s="108"/>
      <c r="E491" s="108"/>
      <c r="F491" s="127"/>
      <c r="G491" s="128"/>
      <c r="H491" s="447">
        <f t="shared" si="223"/>
        <v>0</v>
      </c>
      <c r="I491" s="129"/>
      <c r="J491" s="130"/>
      <c r="K491" s="131"/>
      <c r="L491" s="129"/>
      <c r="M491" s="109"/>
      <c r="N491" s="130"/>
      <c r="O491" s="455"/>
      <c r="P491" s="455"/>
      <c r="Q491" s="455"/>
      <c r="R491" s="455"/>
      <c r="S491" s="455"/>
      <c r="T491" s="455"/>
      <c r="U491" s="455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46" t="s">
        <v>240</v>
      </c>
      <c r="C492" s="126"/>
      <c r="D492" s="108">
        <v>7.3</v>
      </c>
      <c r="E492" s="108"/>
      <c r="F492" s="127"/>
      <c r="G492" s="128"/>
      <c r="H492" s="44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55"/>
      <c r="P492" s="455"/>
      <c r="Q492" s="455"/>
      <c r="R492" s="455"/>
      <c r="S492" s="455"/>
      <c r="T492" s="455"/>
      <c r="U492" s="455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46" t="s">
        <v>241</v>
      </c>
      <c r="C493" s="126"/>
      <c r="D493" s="108">
        <f>78*120/1000</f>
        <v>9.36</v>
      </c>
      <c r="E493" s="108"/>
      <c r="F493" s="127"/>
      <c r="G493" s="128"/>
      <c r="H493" s="447">
        <f t="shared" si="223"/>
        <v>0</v>
      </c>
      <c r="I493" s="129"/>
      <c r="J493" s="130"/>
      <c r="K493" s="131"/>
      <c r="L493" s="129"/>
      <c r="M493" s="109"/>
      <c r="N493" s="130"/>
      <c r="O493" s="455"/>
      <c r="P493" s="455"/>
      <c r="Q493" s="455"/>
      <c r="R493" s="455"/>
      <c r="S493" s="455"/>
      <c r="T493" s="455"/>
      <c r="U493" s="45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46" t="s">
        <v>242</v>
      </c>
      <c r="C494" s="126"/>
      <c r="D494" s="108">
        <v>4.5</v>
      </c>
      <c r="E494" s="108"/>
      <c r="F494" s="127"/>
      <c r="G494" s="128"/>
      <c r="H494" s="447">
        <f t="shared" si="223"/>
        <v>0</v>
      </c>
      <c r="I494" s="129"/>
      <c r="J494" s="130"/>
      <c r="K494" s="131"/>
      <c r="L494" s="129"/>
      <c r="M494" s="109"/>
      <c r="N494" s="130"/>
      <c r="O494" s="455"/>
      <c r="P494" s="455"/>
      <c r="Q494" s="455"/>
      <c r="R494" s="455"/>
      <c r="S494" s="455"/>
      <c r="T494" s="455"/>
      <c r="U494" s="455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46" t="s">
        <v>243</v>
      </c>
      <c r="C495" s="126"/>
      <c r="D495" s="108">
        <v>4.5</v>
      </c>
      <c r="E495" s="108"/>
      <c r="F495" s="127"/>
      <c r="G495" s="128"/>
      <c r="H495" s="447">
        <f t="shared" si="223"/>
        <v>0</v>
      </c>
      <c r="I495" s="129"/>
      <c r="J495" s="130"/>
      <c r="K495" s="131"/>
      <c r="L495" s="129"/>
      <c r="M495" s="109"/>
      <c r="N495" s="130"/>
      <c r="O495" s="455"/>
      <c r="P495" s="455"/>
      <c r="Q495" s="455"/>
      <c r="R495" s="455"/>
      <c r="S495" s="455"/>
      <c r="T495" s="455"/>
      <c r="U495" s="45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46"/>
      <c r="C496" s="126"/>
      <c r="D496" s="108"/>
      <c r="E496" s="108"/>
      <c r="F496" s="127"/>
      <c r="G496" s="128"/>
      <c r="H496" s="447">
        <f t="shared" si="223"/>
        <v>0</v>
      </c>
      <c r="I496" s="129"/>
      <c r="J496" s="130"/>
      <c r="K496" s="131"/>
      <c r="L496" s="129"/>
      <c r="M496" s="109"/>
      <c r="N496" s="130"/>
      <c r="O496" s="455"/>
      <c r="P496" s="455"/>
      <c r="Q496" s="455"/>
      <c r="R496" s="455"/>
      <c r="S496" s="455"/>
      <c r="T496" s="455"/>
      <c r="U496" s="45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96" t="s">
        <v>244</v>
      </c>
      <c r="B497" s="497"/>
      <c r="C497" s="456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98" t="s">
        <v>246</v>
      </c>
      <c r="B498" s="499"/>
      <c r="C498" s="499"/>
      <c r="D498" s="499"/>
      <c r="E498" s="499"/>
      <c r="F498" s="500"/>
      <c r="G498" s="154">
        <f>SUM(G364,G422,G457,G473,G481,G497)</f>
        <v>628</v>
      </c>
      <c r="H498" s="154">
        <f>SUM(H364,H422,H457,H473,H481,H497)</f>
        <v>3158.84</v>
      </c>
      <c r="I498" s="154">
        <f>SUM(I364,I422,I457,I473,I481,I497)</f>
        <v>61</v>
      </c>
      <c r="J498" s="155">
        <f t="array" ref="J498">IF(ISERROR(G498/I498),"",G498/I498)</f>
        <v>10.295081967213115</v>
      </c>
      <c r="K498" s="154">
        <f>SUM(K364,K422,K457,K473,K481,K497)</f>
        <v>71.36363636363636</v>
      </c>
      <c r="L498" s="155">
        <f>IF(ISERROR(G498/K498),"",G498/K498)</f>
        <v>8.8000000000000007</v>
      </c>
      <c r="M498" s="154">
        <f t="shared" ref="M498:V498" si="236">SUM(M364,M422,M457,M473,M481,M497)</f>
        <v>-10.36363636363636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01" t="s">
        <v>476</v>
      </c>
      <c r="B499" s="449" t="s">
        <v>247</v>
      </c>
      <c r="C499" s="484" t="s">
        <v>248</v>
      </c>
      <c r="D499" s="485"/>
      <c r="E499" s="492" t="s">
        <v>249</v>
      </c>
      <c r="F499" s="492"/>
      <c r="G499" s="462" t="s">
        <v>250</v>
      </c>
      <c r="H499" s="462"/>
      <c r="I499" s="492" t="s">
        <v>251</v>
      </c>
      <c r="J499" s="492"/>
      <c r="K499" s="492" t="s">
        <v>252</v>
      </c>
      <c r="L499" s="492"/>
      <c r="M499" s="492" t="s">
        <v>253</v>
      </c>
      <c r="N499" s="492"/>
      <c r="O499" s="492" t="s">
        <v>254</v>
      </c>
      <c r="P499" s="462" t="s">
        <v>255</v>
      </c>
      <c r="Q499" s="462"/>
      <c r="R499" s="462" t="s">
        <v>252</v>
      </c>
      <c r="S499" s="462"/>
      <c r="T499" s="462" t="s">
        <v>256</v>
      </c>
      <c r="U499" s="462"/>
      <c r="V499" s="462" t="s">
        <v>257</v>
      </c>
      <c r="W499" s="462"/>
      <c r="X499" s="462" t="s">
        <v>252</v>
      </c>
      <c r="Y499" s="462"/>
      <c r="Z499" s="462" t="s">
        <v>256</v>
      </c>
      <c r="AA499" s="462"/>
    </row>
    <row r="500" spans="1:27" ht="20.100000000000001" customHeight="1">
      <c r="A500" s="502"/>
      <c r="B500" s="449" t="s">
        <v>258</v>
      </c>
      <c r="C500" s="484">
        <v>0</v>
      </c>
      <c r="D500" s="485"/>
      <c r="E500" s="495">
        <f>C500*11</f>
        <v>0</v>
      </c>
      <c r="F500" s="495"/>
      <c r="G500" s="462">
        <v>0</v>
      </c>
      <c r="H500" s="462"/>
      <c r="I500" s="495">
        <f>G500*11</f>
        <v>0</v>
      </c>
      <c r="J500" s="495"/>
      <c r="K500" s="495">
        <f>E500-I500</f>
        <v>0</v>
      </c>
      <c r="L500" s="495"/>
      <c r="M500" s="493" t="str">
        <f>IF(ISERROR(K500/E500),"",K500/E500)</f>
        <v/>
      </c>
      <c r="N500" s="493"/>
      <c r="O500" s="492"/>
      <c r="P500" s="462" t="s">
        <v>201</v>
      </c>
      <c r="Q500" s="462"/>
      <c r="R500" s="491">
        <f>SUM(O364:U364)</f>
        <v>0</v>
      </c>
      <c r="S500" s="491"/>
      <c r="T500" s="486" t="str">
        <f t="array" ref="T500">IF(ISERROR(R500/R507),"",R500/R507)</f>
        <v/>
      </c>
      <c r="U500" s="486"/>
      <c r="V500" s="462" t="s">
        <v>259</v>
      </c>
      <c r="W500" s="462"/>
      <c r="X500" s="489">
        <f>SUM(O364,O422,O457,O473,O481,O497)</f>
        <v>0</v>
      </c>
      <c r="Y500" s="489"/>
      <c r="Z500" s="486" t="str">
        <f t="array" ref="Z500">IF(ISERROR(X500/X507),"",X500/X507)</f>
        <v/>
      </c>
      <c r="AA500" s="486"/>
    </row>
    <row r="501" spans="1:27" ht="20.100000000000001" customHeight="1">
      <c r="A501" s="502"/>
      <c r="B501" s="449" t="s">
        <v>260</v>
      </c>
      <c r="C501" s="484">
        <v>0</v>
      </c>
      <c r="D501" s="485"/>
      <c r="E501" s="495">
        <f>C501*11</f>
        <v>0</v>
      </c>
      <c r="F501" s="495"/>
      <c r="G501" s="462">
        <v>0</v>
      </c>
      <c r="H501" s="462"/>
      <c r="I501" s="495">
        <f>G501*11</f>
        <v>0</v>
      </c>
      <c r="J501" s="495"/>
      <c r="K501" s="495">
        <f>E501-I501</f>
        <v>0</v>
      </c>
      <c r="L501" s="495"/>
      <c r="M501" s="493" t="str">
        <f>IF(ISERROR(K501/E501),"",K501/E501)</f>
        <v/>
      </c>
      <c r="N501" s="493"/>
      <c r="O501" s="492"/>
      <c r="P501" s="462" t="s">
        <v>216</v>
      </c>
      <c r="Q501" s="462"/>
      <c r="R501" s="491">
        <f>SUM(O422:U422)</f>
        <v>0</v>
      </c>
      <c r="S501" s="491"/>
      <c r="T501" s="486" t="str">
        <f>IF(ISERROR(R501/R507),"",R501/R507)</f>
        <v/>
      </c>
      <c r="U501" s="486"/>
      <c r="V501" s="462" t="s">
        <v>261</v>
      </c>
      <c r="W501" s="462"/>
      <c r="X501" s="489">
        <f>SUM(O365,O423,O458,O474,O482,O498)</f>
        <v>0</v>
      </c>
      <c r="Y501" s="489"/>
      <c r="Z501" s="486" t="str">
        <f>IF(ISERROR(X501/X507),"",X501/X507)</f>
        <v/>
      </c>
      <c r="AA501" s="486"/>
    </row>
    <row r="502" spans="1:27" ht="20.100000000000001" customHeight="1">
      <c r="A502" s="502"/>
      <c r="B502" s="449" t="s">
        <v>262</v>
      </c>
      <c r="C502" s="484">
        <v>0</v>
      </c>
      <c r="D502" s="485"/>
      <c r="E502" s="495">
        <f>C502*11</f>
        <v>0</v>
      </c>
      <c r="F502" s="495"/>
      <c r="G502" s="462">
        <v>0</v>
      </c>
      <c r="H502" s="462"/>
      <c r="I502" s="495">
        <f>G502*11</f>
        <v>0</v>
      </c>
      <c r="J502" s="495"/>
      <c r="K502" s="495">
        <f>E502-I502</f>
        <v>0</v>
      </c>
      <c r="L502" s="495"/>
      <c r="M502" s="493" t="str">
        <f>IF(ISERROR(K502/E502),"",K502/E502)</f>
        <v/>
      </c>
      <c r="N502" s="493"/>
      <c r="O502" s="492"/>
      <c r="P502" s="462" t="s">
        <v>224</v>
      </c>
      <c r="Q502" s="462"/>
      <c r="R502" s="491">
        <f>SUM(O457:U457)</f>
        <v>0</v>
      </c>
      <c r="S502" s="491"/>
      <c r="T502" s="486" t="str">
        <f>IF(ISERROR(R502/R507),"",R502/R507)</f>
        <v/>
      </c>
      <c r="U502" s="486"/>
      <c r="V502" s="462" t="s">
        <v>263</v>
      </c>
      <c r="W502" s="462"/>
      <c r="X502" s="489">
        <f>SUM(O367,O424,O459,O475,O483,O499)</f>
        <v>0</v>
      </c>
      <c r="Y502" s="489"/>
      <c r="Z502" s="486" t="str">
        <f>IF(ISERROR(X502/X507),"",X502/X507)</f>
        <v/>
      </c>
      <c r="AA502" s="486"/>
    </row>
    <row r="503" spans="1:27" ht="20.100000000000001" customHeight="1">
      <c r="A503" s="502"/>
      <c r="B503" s="449" t="s">
        <v>264</v>
      </c>
      <c r="C503" s="484">
        <v>1</v>
      </c>
      <c r="D503" s="485"/>
      <c r="E503" s="495">
        <f>C503*11</f>
        <v>11</v>
      </c>
      <c r="F503" s="495"/>
      <c r="G503" s="462">
        <v>1</v>
      </c>
      <c r="H503" s="462"/>
      <c r="I503" s="495">
        <f>G503*11</f>
        <v>11</v>
      </c>
      <c r="J503" s="495"/>
      <c r="K503" s="495">
        <f>E503-I503</f>
        <v>0</v>
      </c>
      <c r="L503" s="495"/>
      <c r="M503" s="493">
        <f>IF(ISERROR(K503/E503),"",K503/E503)</f>
        <v>0</v>
      </c>
      <c r="N503" s="493"/>
      <c r="O503" s="492"/>
      <c r="P503" s="462" t="s">
        <v>231</v>
      </c>
      <c r="Q503" s="462"/>
      <c r="R503" s="491">
        <f>SUM(O473:U473)</f>
        <v>0</v>
      </c>
      <c r="S503" s="491"/>
      <c r="T503" s="486" t="str">
        <f>IF(ISERROR(R503/R507),"",R503/R507)</f>
        <v/>
      </c>
      <c r="U503" s="486"/>
      <c r="V503" s="462" t="s">
        <v>265</v>
      </c>
      <c r="W503" s="462"/>
      <c r="X503" s="489">
        <f>SUM(O368,O425,O460,O476,O484,O500)</f>
        <v>0</v>
      </c>
      <c r="Y503" s="489"/>
      <c r="Z503" s="486" t="str">
        <f>IF(ISERROR(X503/X507),"",X503/X507)</f>
        <v/>
      </c>
      <c r="AA503" s="486"/>
    </row>
    <row r="504" spans="1:27" ht="20.100000000000001" customHeight="1">
      <c r="A504" s="503"/>
      <c r="B504" s="449" t="s">
        <v>266</v>
      </c>
      <c r="C504" s="494">
        <f>SUM(C500:D503)</f>
        <v>1</v>
      </c>
      <c r="D504" s="468"/>
      <c r="E504" s="495">
        <f>SUM(E500:F503)</f>
        <v>11</v>
      </c>
      <c r="F504" s="495"/>
      <c r="G504" s="462">
        <f>SUM(G500:H503)</f>
        <v>1</v>
      </c>
      <c r="H504" s="462"/>
      <c r="I504" s="495">
        <f>SUM(I500:J503)</f>
        <v>11</v>
      </c>
      <c r="J504" s="495"/>
      <c r="K504" s="495">
        <f>SUM(K500:L503)</f>
        <v>0</v>
      </c>
      <c r="L504" s="495"/>
      <c r="M504" s="493">
        <f>IF(ISERROR(K504/E504),"",K504/E504)</f>
        <v>0</v>
      </c>
      <c r="N504" s="493"/>
      <c r="O504" s="492"/>
      <c r="P504" s="462" t="s">
        <v>234</v>
      </c>
      <c r="Q504" s="462"/>
      <c r="R504" s="491">
        <f>SUM(O481:U481)</f>
        <v>0</v>
      </c>
      <c r="S504" s="491"/>
      <c r="T504" s="486" t="str">
        <f>IF(ISERROR(R504/R507),"",R504/R507)</f>
        <v/>
      </c>
      <c r="U504" s="486"/>
      <c r="V504" s="462" t="s">
        <v>267</v>
      </c>
      <c r="W504" s="462"/>
      <c r="X504" s="489">
        <f>SUM(O369,O426,O461,O477,O485,O501)</f>
        <v>0</v>
      </c>
      <c r="Y504" s="489"/>
      <c r="Z504" s="486" t="str">
        <f>IF(ISERROR(X504/X507),"",X504/X507)</f>
        <v/>
      </c>
      <c r="AA504" s="486"/>
    </row>
    <row r="505" spans="1:27" ht="20.100000000000001" customHeight="1">
      <c r="A505" s="309" t="s">
        <v>477</v>
      </c>
      <c r="B505" s="449">
        <f>G498</f>
        <v>628</v>
      </c>
      <c r="C505" s="472" t="s">
        <v>269</v>
      </c>
      <c r="D505" s="471"/>
      <c r="E505" s="462">
        <f>H498</f>
        <v>3158.84</v>
      </c>
      <c r="F505" s="462"/>
      <c r="G505" s="462" t="s">
        <v>270</v>
      </c>
      <c r="H505" s="462"/>
      <c r="I505" s="490">
        <f>L498</f>
        <v>8.8000000000000007</v>
      </c>
      <c r="J505" s="490"/>
      <c r="K505" s="492" t="s">
        <v>271</v>
      </c>
      <c r="L505" s="492"/>
      <c r="M505" s="490">
        <f>J498</f>
        <v>10.295081967213115</v>
      </c>
      <c r="N505" s="490"/>
      <c r="O505" s="492"/>
      <c r="P505" s="462" t="s">
        <v>244</v>
      </c>
      <c r="Q505" s="462"/>
      <c r="R505" s="491">
        <f>SUM(O497:U497)</f>
        <v>0</v>
      </c>
      <c r="S505" s="491"/>
      <c r="T505" s="486" t="str">
        <f>IF(ISERROR(R505/R507),"",R505/R507)</f>
        <v/>
      </c>
      <c r="U505" s="486"/>
      <c r="V505" s="462" t="s">
        <v>272</v>
      </c>
      <c r="W505" s="462"/>
      <c r="X505" s="489">
        <f>SUM(O370,O427,O462,O478,O486,O502)</f>
        <v>0</v>
      </c>
      <c r="Y505" s="489"/>
      <c r="Z505" s="486" t="str">
        <f>IF(ISERROR(X505/X507),"",X505/X507)</f>
        <v/>
      </c>
      <c r="AA505" s="486"/>
    </row>
    <row r="506" spans="1:27" ht="20.100000000000001" customHeight="1">
      <c r="A506" s="310" t="s">
        <v>478</v>
      </c>
      <c r="B506" s="449">
        <f>I498+C504</f>
        <v>62</v>
      </c>
      <c r="C506" s="469" t="s">
        <v>251</v>
      </c>
      <c r="D506" s="470"/>
      <c r="E506" s="487">
        <f>K498+I504</f>
        <v>82.36363636363636</v>
      </c>
      <c r="F506" s="487"/>
      <c r="G506" s="462" t="s">
        <v>274</v>
      </c>
      <c r="H506" s="462"/>
      <c r="I506" s="490">
        <f>B506-E506</f>
        <v>-20.36363636363636</v>
      </c>
      <c r="J506" s="490"/>
      <c r="K506" s="492" t="s">
        <v>275</v>
      </c>
      <c r="L506" s="492"/>
      <c r="M506" s="493">
        <f>IF(ISERROR(I506/E506),"",I506/E506)</f>
        <v>-0.24724061810154521</v>
      </c>
      <c r="N506" s="493"/>
      <c r="O506" s="492"/>
      <c r="P506" s="462" t="s">
        <v>245</v>
      </c>
      <c r="Q506" s="462"/>
      <c r="R506" s="491"/>
      <c r="S506" s="491"/>
      <c r="T506" s="486" t="str">
        <f>IF(ISERROR(R506/R507),"",R506/R507)</f>
        <v/>
      </c>
      <c r="U506" s="486"/>
      <c r="V506" s="462" t="s">
        <v>264</v>
      </c>
      <c r="W506" s="462"/>
      <c r="X506" s="489">
        <f>SUM(O371,O428,O463,O480,O487,O503)</f>
        <v>0</v>
      </c>
      <c r="Y506" s="489"/>
      <c r="Z506" s="486" t="str">
        <f>IF(ISERROR(X506/X507),"",X506/X507)</f>
        <v/>
      </c>
      <c r="AA506" s="486"/>
    </row>
    <row r="507" spans="1:27" ht="20.100000000000001" customHeight="1">
      <c r="A507" s="310" t="s">
        <v>479</v>
      </c>
      <c r="B507" s="449">
        <f>N498</f>
        <v>0</v>
      </c>
      <c r="C507" s="469" t="s">
        <v>277</v>
      </c>
      <c r="D507" s="470"/>
      <c r="E507" s="486">
        <f>IF(ISERROR(B507/B506),"",B507/B506)</f>
        <v>0</v>
      </c>
      <c r="F507" s="486"/>
      <c r="G507" s="462" t="s">
        <v>278</v>
      </c>
      <c r="H507" s="462"/>
      <c r="I507" s="492">
        <f>V498</f>
        <v>0</v>
      </c>
      <c r="J507" s="492"/>
      <c r="K507" s="492" t="s">
        <v>279</v>
      </c>
      <c r="L507" s="492"/>
      <c r="M507" s="493">
        <f t="array" ref="M507">IF(ISERROR(I507/B505),"",I507/B505)</f>
        <v>0</v>
      </c>
      <c r="N507" s="493"/>
      <c r="O507" s="492"/>
      <c r="P507" s="462" t="s">
        <v>266</v>
      </c>
      <c r="Q507" s="462"/>
      <c r="R507" s="491">
        <f>SUM(R500:S506)</f>
        <v>0</v>
      </c>
      <c r="S507" s="491"/>
      <c r="T507" s="486"/>
      <c r="U507" s="486"/>
      <c r="V507" s="462" t="s">
        <v>266</v>
      </c>
      <c r="W507" s="462"/>
      <c r="X507" s="489">
        <f>SUM(X500:Y506)</f>
        <v>0</v>
      </c>
      <c r="Y507" s="489"/>
      <c r="Z507" s="486"/>
      <c r="AA507" s="486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88" t="str">
        <f>IF(ISERROR(#REF!/#REF!),"",#REF!/#REF!)</f>
        <v/>
      </c>
      <c r="H508" s="488"/>
      <c r="I508" s="488"/>
      <c r="J508" s="125"/>
      <c r="K508" s="160"/>
      <c r="L508" s="122"/>
      <c r="M508" s="122"/>
      <c r="N508" s="488" t="str">
        <f>IF(ISERROR(G508/#REF!),"",G508/#REF!)</f>
        <v/>
      </c>
      <c r="O508" s="488"/>
      <c r="P508" s="488"/>
      <c r="Q508" s="488"/>
      <c r="R508" s="488"/>
      <c r="S508" s="45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75" t="s">
        <v>268</v>
      </c>
      <c r="B510" s="475"/>
      <c r="C510" s="484">
        <f>SUM(B168,B336,B505)</f>
        <v>7340</v>
      </c>
      <c r="D510" s="485"/>
      <c r="E510" s="475" t="s">
        <v>269</v>
      </c>
      <c r="F510" s="475"/>
      <c r="G510" s="487">
        <f>SUM(E168,E336,E505)</f>
        <v>36962.97</v>
      </c>
      <c r="H510" s="487"/>
      <c r="I510" s="462" t="s">
        <v>270</v>
      </c>
      <c r="J510" s="475"/>
      <c r="K510" s="484">
        <f>IF(ISERROR(C510/G511),"",C510/G511)</f>
        <v>16.509741231683122</v>
      </c>
      <c r="L510" s="485"/>
      <c r="M510" s="462" t="s">
        <v>271</v>
      </c>
      <c r="N510" s="462"/>
      <c r="O510" s="463">
        <f t="array" ref="O510">IF(ISERROR(C510/C511),"",C510/C511)</f>
        <v>15.956521739130435</v>
      </c>
      <c r="P510" s="464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62" t="s">
        <v>273</v>
      </c>
      <c r="B511" s="462"/>
      <c r="C511" s="484">
        <f>SUM(B169,B337,B506)</f>
        <v>460</v>
      </c>
      <c r="D511" s="485"/>
      <c r="E511" s="462" t="s">
        <v>251</v>
      </c>
      <c r="F511" s="462"/>
      <c r="G511" s="487">
        <f>SUM(E169,E337,E506)</f>
        <v>444.58601119163075</v>
      </c>
      <c r="H511" s="487"/>
      <c r="I511" s="469" t="s">
        <v>274</v>
      </c>
      <c r="J511" s="470"/>
      <c r="K511" s="472">
        <f>C511-G511</f>
        <v>15.413988808369254</v>
      </c>
      <c r="L511" s="471"/>
      <c r="M511" s="472" t="s">
        <v>275</v>
      </c>
      <c r="N511" s="471"/>
      <c r="O511" s="476">
        <f>IF(ISERROR(K511/C511),"",K511/C511)</f>
        <v>3.3508671322541858E-2</v>
      </c>
      <c r="P511" s="477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69" t="s">
        <v>276</v>
      </c>
      <c r="B512" s="470"/>
      <c r="C512" s="484">
        <f>SUM(B170,B338,B507)</f>
        <v>0</v>
      </c>
      <c r="D512" s="485"/>
      <c r="E512" s="469" t="s">
        <v>277</v>
      </c>
      <c r="F512" s="470"/>
      <c r="G512" s="486">
        <f>IF(ISERROR(C512/C511),"",C512/C511)</f>
        <v>0</v>
      </c>
      <c r="H512" s="486"/>
      <c r="I512" s="462" t="s">
        <v>278</v>
      </c>
      <c r="J512" s="475"/>
      <c r="K512" s="487">
        <f>SUM(I170,I338,I507)</f>
        <v>0</v>
      </c>
      <c r="L512" s="487"/>
      <c r="M512" s="475" t="s">
        <v>279</v>
      </c>
      <c r="N512" s="475"/>
      <c r="O512" s="476">
        <f t="array" ref="O512">IF(ISERROR(K512/C510),"",K512/C510)</f>
        <v>0</v>
      </c>
      <c r="P512" s="477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5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69" t="s">
        <v>298</v>
      </c>
      <c r="B514" s="470"/>
      <c r="C514" s="469" t="s">
        <v>299</v>
      </c>
      <c r="D514" s="470"/>
      <c r="E514" s="469" t="s">
        <v>256</v>
      </c>
      <c r="F514" s="470"/>
      <c r="G514" s="478" t="s">
        <v>254</v>
      </c>
      <c r="H514" s="479"/>
      <c r="I514" s="469" t="s">
        <v>255</v>
      </c>
      <c r="J514" s="471"/>
      <c r="K514" s="469" t="s">
        <v>300</v>
      </c>
      <c r="L514" s="470"/>
      <c r="M514" s="469" t="s">
        <v>256</v>
      </c>
      <c r="N514" s="470"/>
      <c r="O514" s="462" t="s">
        <v>257</v>
      </c>
      <c r="P514" s="462"/>
      <c r="Q514" s="469" t="s">
        <v>300</v>
      </c>
      <c r="R514" s="470"/>
      <c r="S514" s="469" t="s">
        <v>256</v>
      </c>
      <c r="T514" s="470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74" t="s">
        <v>201</v>
      </c>
      <c r="B515" s="470"/>
      <c r="C515" s="469">
        <f>SUM(G28,G196,G364)</f>
        <v>1922</v>
      </c>
      <c r="D515" s="470"/>
      <c r="E515" s="465">
        <f>IF(ISERROR(C515/C521),"",C515/C521)</f>
        <v>0.26185286103542232</v>
      </c>
      <c r="F515" s="466"/>
      <c r="G515" s="480"/>
      <c r="H515" s="481"/>
      <c r="I515" s="467" t="s">
        <v>301</v>
      </c>
      <c r="J515" s="473"/>
      <c r="K515" s="472">
        <f t="shared" ref="K515:K520" si="238">SUM(R163,U331,U500)</f>
        <v>0</v>
      </c>
      <c r="L515" s="471"/>
      <c r="M515" s="465" t="str">
        <f t="array" ref="M515">IF(ISERROR(K515/K521),"",K515/K521)</f>
        <v/>
      </c>
      <c r="N515" s="466"/>
      <c r="O515" s="462" t="s">
        <v>259</v>
      </c>
      <c r="P515" s="462"/>
      <c r="Q515" s="463">
        <f t="shared" ref="Q515:Q520" si="239">SUM(X163,AA331,AA500)</f>
        <v>0</v>
      </c>
      <c r="R515" s="464"/>
      <c r="S515" s="465" t="str">
        <f t="array" ref="S515">IF(ISERROR(Q515/Q521),"",Q515/Q521)</f>
        <v/>
      </c>
      <c r="T515" s="466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74" t="s">
        <v>216</v>
      </c>
      <c r="B516" s="470"/>
      <c r="C516" s="469">
        <f>SUM(G86,G254,G422)</f>
        <v>3846</v>
      </c>
      <c r="D516" s="470"/>
      <c r="E516" s="465">
        <f>IF(ISERROR(C516/C521),"",C516/C521)</f>
        <v>0.52397820163487741</v>
      </c>
      <c r="F516" s="466"/>
      <c r="G516" s="480"/>
      <c r="H516" s="481"/>
      <c r="I516" s="467" t="s">
        <v>302</v>
      </c>
      <c r="J516" s="473"/>
      <c r="K516" s="472">
        <f t="shared" si="238"/>
        <v>0</v>
      </c>
      <c r="L516" s="471"/>
      <c r="M516" s="465" t="str">
        <f>IF(ISERROR(K516/K521),"",K516/K521)</f>
        <v/>
      </c>
      <c r="N516" s="466"/>
      <c r="O516" s="462" t="s">
        <v>261</v>
      </c>
      <c r="P516" s="462"/>
      <c r="Q516" s="463">
        <f t="shared" si="239"/>
        <v>0</v>
      </c>
      <c r="R516" s="464"/>
      <c r="S516" s="465" t="str">
        <f>IF(ISERROR(Q516/Q521),"",Q516/Q521)</f>
        <v/>
      </c>
      <c r="T516" s="466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74" t="s">
        <v>224</v>
      </c>
      <c r="B517" s="470"/>
      <c r="C517" s="469">
        <f>SUM(G121,G289,G457)</f>
        <v>663</v>
      </c>
      <c r="D517" s="470"/>
      <c r="E517" s="465">
        <f>IF(ISERROR(C517/C521),"",C517/C521)</f>
        <v>9.0326975476839239E-2</v>
      </c>
      <c r="F517" s="466"/>
      <c r="G517" s="480"/>
      <c r="H517" s="481"/>
      <c r="I517" s="467" t="s">
        <v>303</v>
      </c>
      <c r="J517" s="473"/>
      <c r="K517" s="472">
        <f t="shared" si="238"/>
        <v>0</v>
      </c>
      <c r="L517" s="471"/>
      <c r="M517" s="465" t="str">
        <f>IF(ISERROR(K517/K521),"",K517/K521)</f>
        <v/>
      </c>
      <c r="N517" s="466"/>
      <c r="O517" s="462" t="s">
        <v>263</v>
      </c>
      <c r="P517" s="462"/>
      <c r="Q517" s="463">
        <f t="shared" si="239"/>
        <v>0</v>
      </c>
      <c r="R517" s="464"/>
      <c r="S517" s="465" t="str">
        <f>IF(ISERROR(Q517/Q521),"",Q517/Q521)</f>
        <v/>
      </c>
      <c r="T517" s="466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74" t="s">
        <v>231</v>
      </c>
      <c r="B518" s="470"/>
      <c r="C518" s="469">
        <f>SUM(G137,G305,G473)</f>
        <v>909</v>
      </c>
      <c r="D518" s="470"/>
      <c r="E518" s="465">
        <f>IF(ISERROR(C518/C521),"",C518/C521)</f>
        <v>0.12384196185286103</v>
      </c>
      <c r="F518" s="466"/>
      <c r="G518" s="480"/>
      <c r="H518" s="481"/>
      <c r="I518" s="467" t="s">
        <v>304</v>
      </c>
      <c r="J518" s="473"/>
      <c r="K518" s="472">
        <f t="shared" si="238"/>
        <v>0</v>
      </c>
      <c r="L518" s="471"/>
      <c r="M518" s="465" t="str">
        <f>IF(ISERROR(K518/K521),"",K518/K521)</f>
        <v/>
      </c>
      <c r="N518" s="466"/>
      <c r="O518" s="462" t="s">
        <v>305</v>
      </c>
      <c r="P518" s="462"/>
      <c r="Q518" s="463">
        <f t="shared" si="239"/>
        <v>0</v>
      </c>
      <c r="R518" s="464"/>
      <c r="S518" s="465" t="str">
        <f>IF(ISERROR(Q518/Q521),"",Q518/Q521)</f>
        <v/>
      </c>
      <c r="T518" s="466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74" t="s">
        <v>234</v>
      </c>
      <c r="B519" s="470"/>
      <c r="C519" s="469">
        <f>SUM(G145,G313,G481)</f>
        <v>0</v>
      </c>
      <c r="D519" s="470"/>
      <c r="E519" s="465">
        <f>IF(ISERROR(C519/C521),"",C519/C521)</f>
        <v>0</v>
      </c>
      <c r="F519" s="466"/>
      <c r="G519" s="480"/>
      <c r="H519" s="481"/>
      <c r="I519" s="467" t="s">
        <v>306</v>
      </c>
      <c r="J519" s="473"/>
      <c r="K519" s="472">
        <f t="shared" si="238"/>
        <v>0</v>
      </c>
      <c r="L519" s="471"/>
      <c r="M519" s="465" t="str">
        <f>IF(ISERROR(K519/K521),"",K519/K521)</f>
        <v/>
      </c>
      <c r="N519" s="466"/>
      <c r="O519" s="462" t="s">
        <v>267</v>
      </c>
      <c r="P519" s="462"/>
      <c r="Q519" s="463">
        <f t="shared" si="239"/>
        <v>0</v>
      </c>
      <c r="R519" s="464"/>
      <c r="S519" s="465" t="str">
        <f>IF(ISERROR(Q519/Q521),"",Q519/Q521)</f>
        <v/>
      </c>
      <c r="T519" s="466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74" t="s">
        <v>244</v>
      </c>
      <c r="B520" s="470"/>
      <c r="C520" s="469">
        <f>SUM(G160,G328,G497)</f>
        <v>0</v>
      </c>
      <c r="D520" s="470"/>
      <c r="E520" s="465">
        <f>IF(ISERROR(C520/C521),"",C520/C521)</f>
        <v>0</v>
      </c>
      <c r="F520" s="466"/>
      <c r="G520" s="480"/>
      <c r="H520" s="481"/>
      <c r="I520" s="467" t="s">
        <v>307</v>
      </c>
      <c r="J520" s="473"/>
      <c r="K520" s="472">
        <f t="shared" si="238"/>
        <v>0</v>
      </c>
      <c r="L520" s="471"/>
      <c r="M520" s="465" t="str">
        <f>IF(ISERROR(K520/K521),"",K520/K521)</f>
        <v/>
      </c>
      <c r="N520" s="466"/>
      <c r="O520" s="462" t="s">
        <v>272</v>
      </c>
      <c r="P520" s="462"/>
      <c r="Q520" s="463">
        <f t="shared" si="239"/>
        <v>0</v>
      </c>
      <c r="R520" s="464"/>
      <c r="S520" s="465" t="str">
        <f>IF(ISERROR(Q520/Q521),"",Q520/Q521)</f>
        <v/>
      </c>
      <c r="T520" s="466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69" t="s">
        <v>266</v>
      </c>
      <c r="B521" s="470"/>
      <c r="C521" s="469">
        <f>SUM(C515:C520)</f>
        <v>7340</v>
      </c>
      <c r="D521" s="470"/>
      <c r="E521" s="465">
        <f>SUM(E515:F520)</f>
        <v>1</v>
      </c>
      <c r="F521" s="466"/>
      <c r="G521" s="482"/>
      <c r="H521" s="483"/>
      <c r="I521" s="469" t="s">
        <v>266</v>
      </c>
      <c r="J521" s="471"/>
      <c r="K521" s="472">
        <f>SUM(R170,U338,U507)</f>
        <v>0</v>
      </c>
      <c r="L521" s="471"/>
      <c r="M521" s="465"/>
      <c r="N521" s="466"/>
      <c r="O521" s="462" t="s">
        <v>266</v>
      </c>
      <c r="P521" s="462"/>
      <c r="Q521" s="463">
        <f>SUM(Q515:R520)</f>
        <v>0</v>
      </c>
      <c r="R521" s="464"/>
      <c r="S521" s="465">
        <f>SUM(S515:T520)</f>
        <v>0</v>
      </c>
      <c r="T521" s="466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67" t="s">
        <v>308</v>
      </c>
      <c r="B523" s="468"/>
      <c r="C523" s="453" t="s">
        <v>309</v>
      </c>
      <c r="D523" s="453" t="s">
        <v>310</v>
      </c>
      <c r="E523" s="453" t="s">
        <v>311</v>
      </c>
      <c r="F523" s="453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55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47" t="s">
        <v>322</v>
      </c>
      <c r="Q523" s="129" t="s">
        <v>323</v>
      </c>
      <c r="R523" s="109" t="s">
        <v>324</v>
      </c>
      <c r="S523" s="453" t="s">
        <v>325</v>
      </c>
      <c r="T523" s="453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58" t="s">
        <v>327</v>
      </c>
      <c r="B524" s="459"/>
      <c r="C524" s="106">
        <f>D524+E524+F524-G524-O524-P524</f>
        <v>33</v>
      </c>
      <c r="D524" s="106">
        <f>+'10'!D524</f>
        <v>33</v>
      </c>
      <c r="E524" s="106"/>
      <c r="F524" s="106"/>
      <c r="G524" s="107"/>
      <c r="H524" s="106">
        <v>2</v>
      </c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454">
        <f t="array" ref="S524">IF(ISERROR(Q524/J524),"",Q524/J524)</f>
        <v>1</v>
      </c>
      <c r="T524" s="45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58" t="s">
        <v>328</v>
      </c>
      <c r="B525" s="459"/>
      <c r="C525" s="106">
        <f>D525+E525+F525-G525-O525-P525</f>
        <v>30</v>
      </c>
      <c r="D525" s="106">
        <f>+'10'!D525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54">
        <f t="array" ref="S525">IF(ISERROR(Q525/J525),"",Q525/J525)</f>
        <v>1</v>
      </c>
      <c r="T525" s="45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58" t="s">
        <v>329</v>
      </c>
      <c r="B526" s="459"/>
      <c r="C526" s="106">
        <f>D526+E526+F526-G526-O526-P526</f>
        <v>10</v>
      </c>
      <c r="D526" s="106">
        <f>+'10'!D526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54">
        <f t="array" ref="S526">IF(ISERROR(Q526/J526),"",Q526/J526)</f>
        <v>1</v>
      </c>
      <c r="T526" s="45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60" t="s">
        <v>330</v>
      </c>
      <c r="B527" s="461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2</v>
      </c>
      <c r="I527" s="112">
        <f t="shared" si="240"/>
        <v>0</v>
      </c>
      <c r="J527" s="112">
        <f t="shared" si="240"/>
        <v>71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71</v>
      </c>
      <c r="R527" s="114">
        <f>SUM(R524:R526)</f>
        <v>781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C502:D502"/>
    <mergeCell ref="E502:F502"/>
    <mergeCell ref="G502:H502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2016-12-12T05:13:38Z</dcterms:modified>
</cp:coreProperties>
</file>